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imon\Desktop\"/>
    </mc:Choice>
  </mc:AlternateContent>
  <bookViews>
    <workbookView xWindow="0" yWindow="0" windowWidth="19440" windowHeight="9735" activeTab="1"/>
  </bookViews>
  <sheets>
    <sheet name="BOTINF" sheetId="1" r:id="rId1"/>
    <sheet name="Calculations" sheetId="2" r:id="rId2"/>
    <sheet name="Tax Calculator" sheetId="3" r:id="rId3"/>
  </sheets>
  <definedNames>
    <definedName name="__123Graph_A" hidden="1">BOTINF!$J$45:$J$209</definedName>
    <definedName name="_BIT5">BOTINF!$D$269:$D$277</definedName>
    <definedName name="_Regression_Int" localSheetId="0" hidden="1">1</definedName>
    <definedName name="ALI">BOTINF!$AD$265:$AD$360</definedName>
    <definedName name="BITI">#N/A</definedName>
    <definedName name="BITP">#N/A</definedName>
    <definedName name="_xlnm.Print_Titles" localSheetId="0">BOTINF!$3:$7</definedName>
    <definedName name="Print_Titles_MI" localSheetId="0">BOTINF!$3:$7</definedName>
  </definedNames>
  <calcPr calcId="162913"/>
</workbook>
</file>

<file path=xl/calcChain.xml><?xml version="1.0" encoding="utf-8"?>
<calcChain xmlns="http://schemas.openxmlformats.org/spreadsheetml/2006/main">
  <c r="I40" i="2" l="1"/>
  <c r="L618" i="1"/>
  <c r="I618" i="1" s="1"/>
  <c r="G618" i="1" s="1"/>
  <c r="F618" i="1" s="1"/>
  <c r="D618" i="1" s="1"/>
  <c r="E618" i="1" s="1"/>
  <c r="H40" i="2"/>
  <c r="L617" i="1"/>
  <c r="I617" i="1"/>
  <c r="G617" i="1" s="1"/>
  <c r="F617" i="1" s="1"/>
  <c r="D617" i="1" s="1"/>
  <c r="E617" i="1" s="1"/>
  <c r="G40" i="2" l="1"/>
  <c r="F40" i="2"/>
  <c r="L616" i="1"/>
  <c r="I616" i="1"/>
  <c r="G616" i="1" s="1"/>
  <c r="F616" i="1" s="1"/>
  <c r="D616" i="1" s="1"/>
  <c r="E616" i="1" s="1"/>
  <c r="L615" i="1"/>
  <c r="I615" i="1" s="1"/>
  <c r="G615" i="1" s="1"/>
  <c r="F615" i="1" s="1"/>
  <c r="D615" i="1" s="1"/>
  <c r="E615" i="1" s="1"/>
  <c r="E40" i="2" l="1"/>
  <c r="D40" i="2"/>
  <c r="L614" i="1"/>
  <c r="I614" i="1"/>
  <c r="G614" i="1" s="1"/>
  <c r="F614" i="1" s="1"/>
  <c r="D614" i="1" s="1"/>
  <c r="E614" i="1" s="1"/>
  <c r="L613" i="1"/>
  <c r="I613" i="1" s="1"/>
  <c r="G613" i="1" s="1"/>
  <c r="F613" i="1" s="1"/>
  <c r="D613" i="1" s="1"/>
  <c r="E613" i="1" s="1"/>
  <c r="C40" i="2" l="1"/>
  <c r="B40" i="2"/>
  <c r="L612" i="1"/>
  <c r="I612" i="1"/>
  <c r="G612" i="1" s="1"/>
  <c r="F612" i="1" s="1"/>
  <c r="D612" i="1" s="1"/>
  <c r="E612" i="1" s="1"/>
  <c r="L611" i="1"/>
  <c r="I611" i="1" s="1"/>
  <c r="G611" i="1" s="1"/>
  <c r="F611" i="1" s="1"/>
  <c r="D611" i="1" s="1"/>
  <c r="E611" i="1" s="1"/>
  <c r="L609" i="1" l="1"/>
  <c r="I609" i="1" s="1"/>
  <c r="G609" i="1" s="1"/>
  <c r="F609" i="1" s="1"/>
  <c r="D609" i="1" s="1"/>
  <c r="E609" i="1" s="1"/>
  <c r="L608" i="1"/>
  <c r="I608" i="1"/>
  <c r="G608" i="1" s="1"/>
  <c r="F608" i="1" s="1"/>
  <c r="D608" i="1" s="1"/>
  <c r="E608" i="1" s="1"/>
  <c r="K39" i="2"/>
  <c r="L607" i="1"/>
  <c r="I607" i="1"/>
  <c r="G607" i="1" s="1"/>
  <c r="F607" i="1" s="1"/>
  <c r="D607" i="1" s="1"/>
  <c r="E607" i="1" s="1"/>
  <c r="L606" i="1"/>
  <c r="I606" i="1" s="1"/>
  <c r="G606" i="1" s="1"/>
  <c r="M39" i="2" l="1"/>
  <c r="F606" i="1"/>
  <c r="D606" i="1" s="1"/>
  <c r="E606" i="1" s="1"/>
  <c r="J39" i="2"/>
  <c r="L39" i="2"/>
  <c r="L605" i="1"/>
  <c r="I605" i="1" s="1"/>
  <c r="G605" i="1" s="1"/>
  <c r="F605" i="1" s="1"/>
  <c r="D605" i="1" s="1"/>
  <c r="E605" i="1" s="1"/>
  <c r="H39" i="2"/>
  <c r="L604" i="1"/>
  <c r="I604" i="1" s="1"/>
  <c r="G604" i="1" s="1"/>
  <c r="F604" i="1" s="1"/>
  <c r="D604" i="1" s="1"/>
  <c r="E604" i="1" s="1"/>
  <c r="I39" i="2" l="1"/>
  <c r="C9" i="3"/>
  <c r="C10" i="3" s="1"/>
  <c r="C11" i="3" s="1"/>
  <c r="C12" i="3" s="1"/>
  <c r="C14" i="3" s="1"/>
  <c r="H2" i="2"/>
  <c r="L603" i="1"/>
  <c r="I603" i="1" s="1"/>
  <c r="G603" i="1" s="1"/>
  <c r="L602" i="1"/>
  <c r="I602" i="1" s="1"/>
  <c r="G602" i="1" s="1"/>
  <c r="L601" i="1"/>
  <c r="I601" i="1" s="1"/>
  <c r="G601" i="1" s="1"/>
  <c r="L600" i="1"/>
  <c r="I600" i="1" s="1"/>
  <c r="G600" i="1" s="1"/>
  <c r="L599" i="1"/>
  <c r="I599" i="1" s="1"/>
  <c r="G599" i="1" s="1"/>
  <c r="L598" i="1"/>
  <c r="I598" i="1" s="1"/>
  <c r="G598" i="1" s="1"/>
  <c r="L595" i="1"/>
  <c r="I595" i="1" s="1"/>
  <c r="G595" i="1" s="1"/>
  <c r="L594" i="1"/>
  <c r="I594" i="1" s="1"/>
  <c r="G594" i="1" s="1"/>
  <c r="L593" i="1"/>
  <c r="I593" i="1" s="1"/>
  <c r="G593" i="1" s="1"/>
  <c r="P592" i="1"/>
  <c r="I592" i="1"/>
  <c r="G592" i="1"/>
  <c r="J38" i="2" s="1"/>
  <c r="T591" i="1"/>
  <c r="P591" i="1"/>
  <c r="I591" i="1"/>
  <c r="G591" i="1" s="1"/>
  <c r="P590" i="1"/>
  <c r="I590" i="1"/>
  <c r="G590" i="1" s="1"/>
  <c r="P589" i="1"/>
  <c r="I589" i="1"/>
  <c r="G589" i="1" s="1"/>
  <c r="P588" i="1"/>
  <c r="I588" i="1"/>
  <c r="G588" i="1" s="1"/>
  <c r="P587" i="1"/>
  <c r="I587" i="1"/>
  <c r="G587" i="1" s="1"/>
  <c r="P586" i="1"/>
  <c r="I586" i="1"/>
  <c r="G586" i="1" s="1"/>
  <c r="P585" i="1"/>
  <c r="I585" i="1"/>
  <c r="G585" i="1" s="1"/>
  <c r="P584" i="1"/>
  <c r="I584" i="1"/>
  <c r="G584" i="1" s="1"/>
  <c r="P582" i="1"/>
  <c r="I582" i="1"/>
  <c r="G582" i="1" s="1"/>
  <c r="P581" i="1"/>
  <c r="I581" i="1"/>
  <c r="G581" i="1" s="1"/>
  <c r="P580" i="1"/>
  <c r="I580" i="1"/>
  <c r="G580" i="1" s="1"/>
  <c r="P579" i="1"/>
  <c r="I579" i="1"/>
  <c r="G579" i="1"/>
  <c r="J37" i="2" s="1"/>
  <c r="P578" i="1"/>
  <c r="I578" i="1"/>
  <c r="G578" i="1" s="1"/>
  <c r="I37" i="2" s="1"/>
  <c r="T577" i="1"/>
  <c r="P577" i="1"/>
  <c r="I577" i="1"/>
  <c r="G577" i="1" s="1"/>
  <c r="H37" i="2" s="1"/>
  <c r="P576" i="1"/>
  <c r="I576" i="1"/>
  <c r="G576" i="1"/>
  <c r="G37" i="2" s="1"/>
  <c r="P575" i="1"/>
  <c r="I575" i="1"/>
  <c r="G575" i="1" s="1"/>
  <c r="F37" i="2" s="1"/>
  <c r="P574" i="1"/>
  <c r="I574" i="1"/>
  <c r="G574" i="1"/>
  <c r="E37" i="2" s="1"/>
  <c r="P573" i="1"/>
  <c r="I573" i="1"/>
  <c r="G573" i="1" s="1"/>
  <c r="D37" i="2" s="1"/>
  <c r="P572" i="1"/>
  <c r="I572" i="1"/>
  <c r="G572" i="1"/>
  <c r="P571" i="1"/>
  <c r="K571" i="1"/>
  <c r="I571" i="1"/>
  <c r="G571" i="1"/>
  <c r="B37" i="2" s="1"/>
  <c r="P568" i="1"/>
  <c r="I568" i="1"/>
  <c r="G568" i="1" s="1"/>
  <c r="F568" i="1" s="1"/>
  <c r="D568" i="1" s="1"/>
  <c r="E568" i="1" s="1"/>
  <c r="P567" i="1"/>
  <c r="I567" i="1"/>
  <c r="G567" i="1"/>
  <c r="F567" i="1" s="1"/>
  <c r="D567" i="1" s="1"/>
  <c r="E567" i="1" s="1"/>
  <c r="P566" i="1"/>
  <c r="I566" i="1"/>
  <c r="G566" i="1" s="1"/>
  <c r="F566" i="1" s="1"/>
  <c r="D566" i="1" s="1"/>
  <c r="E566" i="1" s="1"/>
  <c r="P565" i="1"/>
  <c r="I565" i="1"/>
  <c r="G565" i="1"/>
  <c r="F565" i="1" s="1"/>
  <c r="D565" i="1" s="1"/>
  <c r="E565" i="1" s="1"/>
  <c r="P564" i="1"/>
  <c r="I564" i="1"/>
  <c r="G564" i="1" s="1"/>
  <c r="F564" i="1" s="1"/>
  <c r="D564" i="1" s="1"/>
  <c r="E564" i="1" s="1"/>
  <c r="P563" i="1"/>
  <c r="I563" i="1"/>
  <c r="G563" i="1"/>
  <c r="F563" i="1" s="1"/>
  <c r="D563" i="1" s="1"/>
  <c r="E563" i="1" s="1"/>
  <c r="P562" i="1"/>
  <c r="I562" i="1"/>
  <c r="G562" i="1" s="1"/>
  <c r="F562" i="1" s="1"/>
  <c r="D562" i="1" s="1"/>
  <c r="E562" i="1" s="1"/>
  <c r="P561" i="1"/>
  <c r="I561" i="1"/>
  <c r="G561" i="1"/>
  <c r="F561" i="1" s="1"/>
  <c r="D561" i="1" s="1"/>
  <c r="E561" i="1" s="1"/>
  <c r="P560" i="1"/>
  <c r="I560" i="1"/>
  <c r="G560" i="1" s="1"/>
  <c r="F560" i="1" s="1"/>
  <c r="D560" i="1" s="1"/>
  <c r="E560" i="1" s="1"/>
  <c r="P559" i="1"/>
  <c r="I559" i="1"/>
  <c r="G559" i="1"/>
  <c r="F559" i="1" s="1"/>
  <c r="D559" i="1" s="1"/>
  <c r="E559" i="1" s="1"/>
  <c r="P558" i="1"/>
  <c r="I558" i="1"/>
  <c r="G558" i="1" s="1"/>
  <c r="F558" i="1" s="1"/>
  <c r="D558" i="1" s="1"/>
  <c r="E558" i="1" s="1"/>
  <c r="P557" i="1"/>
  <c r="I557" i="1"/>
  <c r="G557" i="1" s="1"/>
  <c r="F557" i="1" s="1"/>
  <c r="D557" i="1" s="1"/>
  <c r="E557" i="1" s="1"/>
  <c r="P553" i="1"/>
  <c r="I553" i="1"/>
  <c r="G553" i="1"/>
  <c r="F553" i="1" s="1"/>
  <c r="D553" i="1" s="1"/>
  <c r="E553" i="1" s="1"/>
  <c r="P552" i="1"/>
  <c r="I552" i="1"/>
  <c r="G552" i="1" s="1"/>
  <c r="F552" i="1" s="1"/>
  <c r="D552" i="1" s="1"/>
  <c r="E552" i="1" s="1"/>
  <c r="P551" i="1"/>
  <c r="I551" i="1"/>
  <c r="G551" i="1"/>
  <c r="F551" i="1" s="1"/>
  <c r="D551" i="1" s="1"/>
  <c r="E551" i="1" s="1"/>
  <c r="P550" i="1"/>
  <c r="I550" i="1"/>
  <c r="G550" i="1" s="1"/>
  <c r="F550" i="1" s="1"/>
  <c r="D550" i="1" s="1"/>
  <c r="E550" i="1" s="1"/>
  <c r="P549" i="1"/>
  <c r="I549" i="1"/>
  <c r="G549" i="1"/>
  <c r="F549" i="1" s="1"/>
  <c r="D549" i="1" s="1"/>
  <c r="E549" i="1" s="1"/>
  <c r="P548" i="1"/>
  <c r="I548" i="1"/>
  <c r="G548" i="1" s="1"/>
  <c r="F548" i="1" s="1"/>
  <c r="D548" i="1" s="1"/>
  <c r="E548" i="1" s="1"/>
  <c r="P547" i="1"/>
  <c r="I547" i="1"/>
  <c r="G547" i="1"/>
  <c r="F547" i="1" s="1"/>
  <c r="D547" i="1" s="1"/>
  <c r="E547" i="1" s="1"/>
  <c r="P546" i="1"/>
  <c r="I546" i="1"/>
  <c r="G546" i="1" s="1"/>
  <c r="F546" i="1" s="1"/>
  <c r="D546" i="1" s="1"/>
  <c r="P545" i="1"/>
  <c r="I545" i="1"/>
  <c r="G545" i="1" s="1"/>
  <c r="F545" i="1" s="1"/>
  <c r="D545" i="1" s="1"/>
  <c r="P544" i="1"/>
  <c r="I544" i="1"/>
  <c r="G544" i="1" s="1"/>
  <c r="F544" i="1" s="1"/>
  <c r="D544" i="1" s="1"/>
  <c r="P543" i="1"/>
  <c r="I543" i="1"/>
  <c r="G543" i="1" s="1"/>
  <c r="F543" i="1" s="1"/>
  <c r="D543" i="1" s="1"/>
  <c r="E543" i="1" s="1"/>
  <c r="P542" i="1"/>
  <c r="I542" i="1"/>
  <c r="G542" i="1" s="1"/>
  <c r="F542" i="1" s="1"/>
  <c r="D542" i="1" s="1"/>
  <c r="E542" i="1" s="1"/>
  <c r="P539" i="1"/>
  <c r="K539" i="1"/>
  <c r="I539" i="1"/>
  <c r="G539" i="1" s="1"/>
  <c r="F539" i="1" s="1"/>
  <c r="D539" i="1" s="1"/>
  <c r="E539" i="1" s="1"/>
  <c r="P538" i="1"/>
  <c r="I538" i="1"/>
  <c r="G538" i="1"/>
  <c r="F538" i="1" s="1"/>
  <c r="D538" i="1" s="1"/>
  <c r="E538" i="1" s="1"/>
  <c r="P537" i="1"/>
  <c r="I537" i="1"/>
  <c r="G537" i="1"/>
  <c r="F537" i="1" s="1"/>
  <c r="D537" i="1" s="1"/>
  <c r="E537" i="1" s="1"/>
  <c r="P536" i="1"/>
  <c r="I536" i="1"/>
  <c r="G536" i="1"/>
  <c r="F536" i="1" s="1"/>
  <c r="D536" i="1" s="1"/>
  <c r="E536" i="1" s="1"/>
  <c r="P535" i="1"/>
  <c r="I535" i="1"/>
  <c r="G535" i="1" s="1"/>
  <c r="F535" i="1" s="1"/>
  <c r="D535" i="1" s="1"/>
  <c r="E535" i="1" s="1"/>
  <c r="P534" i="1"/>
  <c r="I534" i="1"/>
  <c r="G534" i="1"/>
  <c r="F534" i="1" s="1"/>
  <c r="D534" i="1" s="1"/>
  <c r="E534" i="1" s="1"/>
  <c r="P533" i="1"/>
  <c r="I533" i="1"/>
  <c r="G533" i="1"/>
  <c r="F533" i="1" s="1"/>
  <c r="D533" i="1" s="1"/>
  <c r="E533" i="1" s="1"/>
  <c r="P532" i="1"/>
  <c r="I532" i="1"/>
  <c r="G532" i="1"/>
  <c r="F532" i="1" s="1"/>
  <c r="D532" i="1" s="1"/>
  <c r="E532" i="1" s="1"/>
  <c r="P531" i="1"/>
  <c r="I531" i="1"/>
  <c r="G531" i="1" s="1"/>
  <c r="F531" i="1" s="1"/>
  <c r="D531" i="1" s="1"/>
  <c r="E531" i="1" s="1"/>
  <c r="P530" i="1"/>
  <c r="I530" i="1"/>
  <c r="G530" i="1"/>
  <c r="F530" i="1" s="1"/>
  <c r="D530" i="1" s="1"/>
  <c r="E530" i="1" s="1"/>
  <c r="P529" i="1"/>
  <c r="I529" i="1"/>
  <c r="G529" i="1"/>
  <c r="F529" i="1" s="1"/>
  <c r="D529" i="1" s="1"/>
  <c r="E529" i="1" s="1"/>
  <c r="P528" i="1"/>
  <c r="I528" i="1"/>
  <c r="G528" i="1"/>
  <c r="F528" i="1" s="1"/>
  <c r="D528" i="1" s="1"/>
  <c r="E528" i="1" s="1"/>
  <c r="P526" i="1"/>
  <c r="K526" i="1"/>
  <c r="I526" i="1"/>
  <c r="G526" i="1" s="1"/>
  <c r="F526" i="1" s="1"/>
  <c r="D526" i="1" s="1"/>
  <c r="E526" i="1" s="1"/>
  <c r="P525" i="1"/>
  <c r="I525" i="1"/>
  <c r="G525" i="1" s="1"/>
  <c r="F525" i="1" s="1"/>
  <c r="D525" i="1" s="1"/>
  <c r="E525" i="1" s="1"/>
  <c r="P524" i="1"/>
  <c r="I524" i="1"/>
  <c r="G524" i="1" s="1"/>
  <c r="F524" i="1" s="1"/>
  <c r="D524" i="1" s="1"/>
  <c r="E524" i="1" s="1"/>
  <c r="P523" i="1"/>
  <c r="I523" i="1"/>
  <c r="G523" i="1" s="1"/>
  <c r="F523" i="1" s="1"/>
  <c r="D523" i="1" s="1"/>
  <c r="E523" i="1" s="1"/>
  <c r="P522" i="1"/>
  <c r="I522" i="1"/>
  <c r="G522" i="1" s="1"/>
  <c r="F522" i="1" s="1"/>
  <c r="D522" i="1" s="1"/>
  <c r="E522" i="1" s="1"/>
  <c r="P521" i="1"/>
  <c r="I521" i="1"/>
  <c r="G521" i="1" s="1"/>
  <c r="F521" i="1" s="1"/>
  <c r="D521" i="1" s="1"/>
  <c r="E521" i="1" s="1"/>
  <c r="P520" i="1"/>
  <c r="I520" i="1"/>
  <c r="G520" i="1" s="1"/>
  <c r="F520" i="1" s="1"/>
  <c r="D520" i="1" s="1"/>
  <c r="E520" i="1" s="1"/>
  <c r="P519" i="1"/>
  <c r="I519" i="1"/>
  <c r="G519" i="1" s="1"/>
  <c r="F519" i="1" s="1"/>
  <c r="D519" i="1" s="1"/>
  <c r="E519" i="1" s="1"/>
  <c r="P518" i="1"/>
  <c r="I518" i="1"/>
  <c r="G518" i="1" s="1"/>
  <c r="F518" i="1" s="1"/>
  <c r="D518" i="1" s="1"/>
  <c r="E518" i="1" s="1"/>
  <c r="P517" i="1"/>
  <c r="I517" i="1"/>
  <c r="G517" i="1" s="1"/>
  <c r="F517" i="1" s="1"/>
  <c r="D517" i="1" s="1"/>
  <c r="E517" i="1" s="1"/>
  <c r="P516" i="1"/>
  <c r="I516" i="1"/>
  <c r="G516" i="1" s="1"/>
  <c r="F516" i="1" s="1"/>
  <c r="D516" i="1" s="1"/>
  <c r="E516" i="1" s="1"/>
  <c r="P515" i="1"/>
  <c r="I515" i="1"/>
  <c r="G515" i="1" s="1"/>
  <c r="F515" i="1" s="1"/>
  <c r="D515" i="1" s="1"/>
  <c r="E515" i="1" s="1"/>
  <c r="P513" i="1"/>
  <c r="K513" i="1"/>
  <c r="I513" i="1"/>
  <c r="G513" i="1"/>
  <c r="F513" i="1" s="1"/>
  <c r="D513" i="1" s="1"/>
  <c r="E513" i="1" s="1"/>
  <c r="P512" i="1"/>
  <c r="I512" i="1"/>
  <c r="G512" i="1" s="1"/>
  <c r="F512" i="1" s="1"/>
  <c r="D512" i="1" s="1"/>
  <c r="E512" i="1" s="1"/>
  <c r="P511" i="1"/>
  <c r="I511" i="1"/>
  <c r="G511" i="1" s="1"/>
  <c r="F511" i="1" s="1"/>
  <c r="D511" i="1" s="1"/>
  <c r="E511" i="1" s="1"/>
  <c r="P510" i="1"/>
  <c r="I510" i="1"/>
  <c r="G510" i="1"/>
  <c r="F510" i="1" s="1"/>
  <c r="D510" i="1" s="1"/>
  <c r="E510" i="1" s="1"/>
  <c r="P509" i="1"/>
  <c r="I509" i="1"/>
  <c r="G509" i="1"/>
  <c r="F509" i="1" s="1"/>
  <c r="D509" i="1" s="1"/>
  <c r="E509" i="1" s="1"/>
  <c r="P508" i="1"/>
  <c r="I508" i="1"/>
  <c r="G508" i="1" s="1"/>
  <c r="F508" i="1" s="1"/>
  <c r="D508" i="1" s="1"/>
  <c r="E508" i="1" s="1"/>
  <c r="P507" i="1"/>
  <c r="I507" i="1"/>
  <c r="G507" i="1" s="1"/>
  <c r="F507" i="1" s="1"/>
  <c r="D507" i="1" s="1"/>
  <c r="E507" i="1" s="1"/>
  <c r="P506" i="1"/>
  <c r="I506" i="1"/>
  <c r="G506" i="1"/>
  <c r="F506" i="1" s="1"/>
  <c r="D506" i="1" s="1"/>
  <c r="E506" i="1" s="1"/>
  <c r="P505" i="1"/>
  <c r="I505" i="1"/>
  <c r="G505" i="1"/>
  <c r="F505" i="1" s="1"/>
  <c r="D505" i="1" s="1"/>
  <c r="E505" i="1" s="1"/>
  <c r="P504" i="1"/>
  <c r="I504" i="1"/>
  <c r="G504" i="1" s="1"/>
  <c r="F504" i="1" s="1"/>
  <c r="D504" i="1" s="1"/>
  <c r="E504" i="1" s="1"/>
  <c r="P503" i="1"/>
  <c r="I503" i="1"/>
  <c r="G503" i="1" s="1"/>
  <c r="F503" i="1" s="1"/>
  <c r="D503" i="1" s="1"/>
  <c r="E503" i="1" s="1"/>
  <c r="P502" i="1"/>
  <c r="I502" i="1"/>
  <c r="G502" i="1"/>
  <c r="F502" i="1" s="1"/>
  <c r="D502" i="1" s="1"/>
  <c r="E502" i="1" s="1"/>
  <c r="P500" i="1"/>
  <c r="K500" i="1"/>
  <c r="I500" i="1"/>
  <c r="G500" i="1" s="1"/>
  <c r="F500" i="1" s="1"/>
  <c r="D500" i="1" s="1"/>
  <c r="E500" i="1" s="1"/>
  <c r="P499" i="1"/>
  <c r="I499" i="1"/>
  <c r="G499" i="1" s="1"/>
  <c r="F499" i="1" s="1"/>
  <c r="D499" i="1" s="1"/>
  <c r="E499" i="1" s="1"/>
  <c r="P498" i="1"/>
  <c r="I498" i="1"/>
  <c r="G498" i="1"/>
  <c r="F498" i="1" s="1"/>
  <c r="D498" i="1" s="1"/>
  <c r="E498" i="1" s="1"/>
  <c r="P497" i="1"/>
  <c r="I497" i="1"/>
  <c r="G497" i="1" s="1"/>
  <c r="F497" i="1" s="1"/>
  <c r="D497" i="1" s="1"/>
  <c r="E497" i="1" s="1"/>
  <c r="P496" i="1"/>
  <c r="I496" i="1"/>
  <c r="G496" i="1" s="1"/>
  <c r="F496" i="1" s="1"/>
  <c r="D496" i="1" s="1"/>
  <c r="E496" i="1" s="1"/>
  <c r="P495" i="1"/>
  <c r="I495" i="1"/>
  <c r="G495" i="1" s="1"/>
  <c r="F495" i="1" s="1"/>
  <c r="D495" i="1" s="1"/>
  <c r="E495" i="1" s="1"/>
  <c r="P494" i="1"/>
  <c r="I494" i="1"/>
  <c r="G494" i="1"/>
  <c r="F494" i="1" s="1"/>
  <c r="D494" i="1" s="1"/>
  <c r="E494" i="1" s="1"/>
  <c r="P493" i="1"/>
  <c r="I493" i="1"/>
  <c r="G493" i="1" s="1"/>
  <c r="F493" i="1" s="1"/>
  <c r="D493" i="1" s="1"/>
  <c r="E493" i="1" s="1"/>
  <c r="P492" i="1"/>
  <c r="I492" i="1"/>
  <c r="G492" i="1" s="1"/>
  <c r="F492" i="1" s="1"/>
  <c r="D492" i="1" s="1"/>
  <c r="E492" i="1" s="1"/>
  <c r="P491" i="1"/>
  <c r="I491" i="1"/>
  <c r="G491" i="1" s="1"/>
  <c r="F491" i="1" s="1"/>
  <c r="D491" i="1" s="1"/>
  <c r="E491" i="1" s="1"/>
  <c r="P490" i="1"/>
  <c r="I490" i="1"/>
  <c r="G490" i="1"/>
  <c r="F490" i="1" s="1"/>
  <c r="D490" i="1" s="1"/>
  <c r="E490" i="1" s="1"/>
  <c r="P489" i="1"/>
  <c r="I489" i="1"/>
  <c r="G489" i="1" s="1"/>
  <c r="F489" i="1" s="1"/>
  <c r="D489" i="1" s="1"/>
  <c r="E489" i="1" s="1"/>
  <c r="P487" i="1"/>
  <c r="K487" i="1"/>
  <c r="I487" i="1"/>
  <c r="G487" i="1" s="1"/>
  <c r="F487" i="1" s="1"/>
  <c r="D487" i="1" s="1"/>
  <c r="E487" i="1" s="1"/>
  <c r="P486" i="1"/>
  <c r="I486" i="1"/>
  <c r="G486" i="1" s="1"/>
  <c r="F486" i="1" s="1"/>
  <c r="D486" i="1" s="1"/>
  <c r="E486" i="1" s="1"/>
  <c r="P485" i="1"/>
  <c r="I485" i="1"/>
  <c r="G485" i="1" s="1"/>
  <c r="F485" i="1" s="1"/>
  <c r="D485" i="1" s="1"/>
  <c r="E485" i="1" s="1"/>
  <c r="P484" i="1"/>
  <c r="I484" i="1"/>
  <c r="G484" i="1" s="1"/>
  <c r="F484" i="1" s="1"/>
  <c r="D484" i="1" s="1"/>
  <c r="E484" i="1" s="1"/>
  <c r="P483" i="1"/>
  <c r="I483" i="1"/>
  <c r="G483" i="1" s="1"/>
  <c r="F483" i="1" s="1"/>
  <c r="D483" i="1" s="1"/>
  <c r="E483" i="1" s="1"/>
  <c r="P482" i="1"/>
  <c r="I482" i="1"/>
  <c r="G482" i="1" s="1"/>
  <c r="F482" i="1" s="1"/>
  <c r="D482" i="1" s="1"/>
  <c r="E482" i="1" s="1"/>
  <c r="P481" i="1"/>
  <c r="I481" i="1"/>
  <c r="G481" i="1" s="1"/>
  <c r="F481" i="1" s="1"/>
  <c r="D481" i="1" s="1"/>
  <c r="E481" i="1" s="1"/>
  <c r="P480" i="1"/>
  <c r="I480" i="1"/>
  <c r="G480" i="1" s="1"/>
  <c r="F480" i="1" s="1"/>
  <c r="D480" i="1" s="1"/>
  <c r="E480" i="1" s="1"/>
  <c r="P479" i="1"/>
  <c r="I479" i="1"/>
  <c r="G479" i="1" s="1"/>
  <c r="F479" i="1" s="1"/>
  <c r="D479" i="1" s="1"/>
  <c r="E479" i="1" s="1"/>
  <c r="P478" i="1"/>
  <c r="I478" i="1"/>
  <c r="G478" i="1" s="1"/>
  <c r="F478" i="1" s="1"/>
  <c r="D478" i="1" s="1"/>
  <c r="E478" i="1" s="1"/>
  <c r="P477" i="1"/>
  <c r="I477" i="1"/>
  <c r="G477" i="1" s="1"/>
  <c r="F477" i="1" s="1"/>
  <c r="D477" i="1" s="1"/>
  <c r="E477" i="1" s="1"/>
  <c r="P476" i="1"/>
  <c r="I476" i="1"/>
  <c r="G476" i="1" s="1"/>
  <c r="F476" i="1" s="1"/>
  <c r="D476" i="1" s="1"/>
  <c r="E476" i="1" s="1"/>
  <c r="P473" i="1"/>
  <c r="N473" i="1"/>
  <c r="K473" i="1"/>
  <c r="I473" i="1"/>
  <c r="G473" i="1" s="1"/>
  <c r="F473" i="1" s="1"/>
  <c r="D473" i="1" s="1"/>
  <c r="E473" i="1" s="1"/>
  <c r="P472" i="1"/>
  <c r="I472" i="1"/>
  <c r="G472" i="1" s="1"/>
  <c r="F472" i="1" s="1"/>
  <c r="D472" i="1" s="1"/>
  <c r="E472" i="1" s="1"/>
  <c r="P471" i="1"/>
  <c r="I471" i="1"/>
  <c r="G471" i="1" s="1"/>
  <c r="F471" i="1" s="1"/>
  <c r="D471" i="1" s="1"/>
  <c r="E471" i="1" s="1"/>
  <c r="P470" i="1"/>
  <c r="I470" i="1"/>
  <c r="G470" i="1" s="1"/>
  <c r="F470" i="1" s="1"/>
  <c r="D470" i="1" s="1"/>
  <c r="E470" i="1" s="1"/>
  <c r="P469" i="1"/>
  <c r="I469" i="1"/>
  <c r="G469" i="1" s="1"/>
  <c r="F469" i="1" s="1"/>
  <c r="D469" i="1" s="1"/>
  <c r="E469" i="1" s="1"/>
  <c r="P468" i="1"/>
  <c r="I468" i="1"/>
  <c r="G468" i="1" s="1"/>
  <c r="F468" i="1" s="1"/>
  <c r="D468" i="1" s="1"/>
  <c r="E468" i="1" s="1"/>
  <c r="P467" i="1"/>
  <c r="I467" i="1"/>
  <c r="G467" i="1" s="1"/>
  <c r="F467" i="1" s="1"/>
  <c r="D467" i="1" s="1"/>
  <c r="E467" i="1" s="1"/>
  <c r="P466" i="1"/>
  <c r="I466" i="1"/>
  <c r="G466" i="1" s="1"/>
  <c r="F466" i="1" s="1"/>
  <c r="D466" i="1" s="1"/>
  <c r="E466" i="1" s="1"/>
  <c r="P465" i="1"/>
  <c r="I465" i="1"/>
  <c r="G465" i="1" s="1"/>
  <c r="F465" i="1" s="1"/>
  <c r="D465" i="1" s="1"/>
  <c r="E465" i="1" s="1"/>
  <c r="P464" i="1"/>
  <c r="I464" i="1"/>
  <c r="G464" i="1" s="1"/>
  <c r="F464" i="1" s="1"/>
  <c r="D464" i="1" s="1"/>
  <c r="E464" i="1" s="1"/>
  <c r="P463" i="1"/>
  <c r="I463" i="1"/>
  <c r="G463" i="1" s="1"/>
  <c r="F463" i="1" s="1"/>
  <c r="D463" i="1" s="1"/>
  <c r="E463" i="1" s="1"/>
  <c r="P462" i="1"/>
  <c r="I462" i="1"/>
  <c r="G462" i="1" s="1"/>
  <c r="F462" i="1" s="1"/>
  <c r="D462" i="1" s="1"/>
  <c r="E462" i="1" s="1"/>
  <c r="P460" i="1"/>
  <c r="N460" i="1"/>
  <c r="K460" i="1"/>
  <c r="I460" i="1"/>
  <c r="G460" i="1" s="1"/>
  <c r="F460" i="1" s="1"/>
  <c r="D460" i="1" s="1"/>
  <c r="E460" i="1" s="1"/>
  <c r="P459" i="1"/>
  <c r="I459" i="1"/>
  <c r="G459" i="1" s="1"/>
  <c r="F459" i="1" s="1"/>
  <c r="D459" i="1" s="1"/>
  <c r="E459" i="1" s="1"/>
  <c r="P458" i="1"/>
  <c r="I458" i="1"/>
  <c r="G458" i="1" s="1"/>
  <c r="F458" i="1" s="1"/>
  <c r="D458" i="1" s="1"/>
  <c r="E458" i="1" s="1"/>
  <c r="P457" i="1"/>
  <c r="I457" i="1"/>
  <c r="G457" i="1" s="1"/>
  <c r="F457" i="1" s="1"/>
  <c r="D457" i="1" s="1"/>
  <c r="E457" i="1" s="1"/>
  <c r="L456" i="1"/>
  <c r="P456" i="1" s="1"/>
  <c r="G456" i="1"/>
  <c r="F456" i="1" s="1"/>
  <c r="D456" i="1" s="1"/>
  <c r="E456" i="1" s="1"/>
  <c r="L455" i="1"/>
  <c r="P455" i="1" s="1"/>
  <c r="G455" i="1"/>
  <c r="F455" i="1" s="1"/>
  <c r="D455" i="1" s="1"/>
  <c r="E455" i="1" s="1"/>
  <c r="L454" i="1"/>
  <c r="P454" i="1" s="1"/>
  <c r="G454" i="1"/>
  <c r="F454" i="1" s="1"/>
  <c r="D454" i="1" s="1"/>
  <c r="E454" i="1" s="1"/>
  <c r="L453" i="1"/>
  <c r="P453" i="1" s="1"/>
  <c r="G453" i="1"/>
  <c r="F453" i="1" s="1"/>
  <c r="D453" i="1" s="1"/>
  <c r="E453" i="1" s="1"/>
  <c r="L452" i="1"/>
  <c r="P452" i="1" s="1"/>
  <c r="G452" i="1"/>
  <c r="F452" i="1" s="1"/>
  <c r="D452" i="1" s="1"/>
  <c r="E452" i="1" s="1"/>
  <c r="L451" i="1"/>
  <c r="P451" i="1" s="1"/>
  <c r="G451" i="1"/>
  <c r="F451" i="1" s="1"/>
  <c r="D451" i="1" s="1"/>
  <c r="E451" i="1" s="1"/>
  <c r="L450" i="1"/>
  <c r="P450" i="1" s="1"/>
  <c r="G450" i="1"/>
  <c r="F450" i="1" s="1"/>
  <c r="D450" i="1" s="1"/>
  <c r="E450" i="1" s="1"/>
  <c r="L449" i="1"/>
  <c r="P449" i="1" s="1"/>
  <c r="G449" i="1"/>
  <c r="F449" i="1" s="1"/>
  <c r="D449" i="1" s="1"/>
  <c r="E449" i="1" s="1"/>
  <c r="N447" i="1"/>
  <c r="L447" i="1"/>
  <c r="P447" i="1" s="1"/>
  <c r="K447" i="1"/>
  <c r="G447" i="1"/>
  <c r="F447" i="1" s="1"/>
  <c r="D447" i="1" s="1"/>
  <c r="E447" i="1" s="1"/>
  <c r="L446" i="1"/>
  <c r="P446" i="1" s="1"/>
  <c r="G446" i="1"/>
  <c r="F446" i="1" s="1"/>
  <c r="D446" i="1" s="1"/>
  <c r="E446" i="1" s="1"/>
  <c r="L445" i="1"/>
  <c r="P445" i="1" s="1"/>
  <c r="G445" i="1"/>
  <c r="F445" i="1" s="1"/>
  <c r="D445" i="1" s="1"/>
  <c r="E445" i="1" s="1"/>
  <c r="L444" i="1"/>
  <c r="P444" i="1" s="1"/>
  <c r="G444" i="1"/>
  <c r="F444" i="1" s="1"/>
  <c r="D444" i="1" s="1"/>
  <c r="E444" i="1" s="1"/>
  <c r="L443" i="1"/>
  <c r="P443" i="1" s="1"/>
  <c r="G443" i="1"/>
  <c r="F443" i="1" s="1"/>
  <c r="D443" i="1" s="1"/>
  <c r="E443" i="1" s="1"/>
  <c r="L442" i="1"/>
  <c r="P442" i="1" s="1"/>
  <c r="G442" i="1"/>
  <c r="F442" i="1" s="1"/>
  <c r="D442" i="1" s="1"/>
  <c r="E442" i="1" s="1"/>
  <c r="L441" i="1"/>
  <c r="P441" i="1" s="1"/>
  <c r="G441" i="1"/>
  <c r="F441" i="1" s="1"/>
  <c r="D441" i="1" s="1"/>
  <c r="E441" i="1" s="1"/>
  <c r="L440" i="1"/>
  <c r="P440" i="1" s="1"/>
  <c r="G440" i="1"/>
  <c r="F440" i="1" s="1"/>
  <c r="D440" i="1" s="1"/>
  <c r="E440" i="1" s="1"/>
  <c r="L439" i="1"/>
  <c r="P439" i="1" s="1"/>
  <c r="G439" i="1"/>
  <c r="F439" i="1" s="1"/>
  <c r="D439" i="1" s="1"/>
  <c r="E439" i="1" s="1"/>
  <c r="L438" i="1"/>
  <c r="P438" i="1" s="1"/>
  <c r="G438" i="1"/>
  <c r="F438" i="1" s="1"/>
  <c r="D438" i="1" s="1"/>
  <c r="E438" i="1" s="1"/>
  <c r="L437" i="1"/>
  <c r="P437" i="1" s="1"/>
  <c r="G437" i="1"/>
  <c r="F437" i="1" s="1"/>
  <c r="D437" i="1" s="1"/>
  <c r="E437" i="1" s="1"/>
  <c r="L436" i="1"/>
  <c r="P436" i="1" s="1"/>
  <c r="G436" i="1"/>
  <c r="F436" i="1" s="1"/>
  <c r="D436" i="1" s="1"/>
  <c r="E436" i="1" s="1"/>
  <c r="N434" i="1"/>
  <c r="L434" i="1"/>
  <c r="P434" i="1" s="1"/>
  <c r="K434" i="1"/>
  <c r="G434" i="1"/>
  <c r="F434" i="1" s="1"/>
  <c r="D434" i="1" s="1"/>
  <c r="E434" i="1" s="1"/>
  <c r="L433" i="1"/>
  <c r="P433" i="1" s="1"/>
  <c r="G433" i="1"/>
  <c r="F433" i="1" s="1"/>
  <c r="D433" i="1" s="1"/>
  <c r="E433" i="1" s="1"/>
  <c r="P432" i="1"/>
  <c r="L432" i="1"/>
  <c r="G432" i="1"/>
  <c r="F432" i="1" s="1"/>
  <c r="D432" i="1" s="1"/>
  <c r="E432" i="1" s="1"/>
  <c r="L431" i="1"/>
  <c r="P431" i="1" s="1"/>
  <c r="G431" i="1"/>
  <c r="F431" i="1" s="1"/>
  <c r="D431" i="1" s="1"/>
  <c r="E431" i="1" s="1"/>
  <c r="P430" i="1"/>
  <c r="L430" i="1"/>
  <c r="G430" i="1"/>
  <c r="F430" i="1" s="1"/>
  <c r="D430" i="1" s="1"/>
  <c r="E430" i="1" s="1"/>
  <c r="L429" i="1"/>
  <c r="P429" i="1" s="1"/>
  <c r="G429" i="1"/>
  <c r="F429" i="1" s="1"/>
  <c r="D429" i="1" s="1"/>
  <c r="E429" i="1" s="1"/>
  <c r="P428" i="1"/>
  <c r="L428" i="1"/>
  <c r="G428" i="1"/>
  <c r="F428" i="1" s="1"/>
  <c r="D428" i="1" s="1"/>
  <c r="E428" i="1" s="1"/>
  <c r="L427" i="1"/>
  <c r="P427" i="1" s="1"/>
  <c r="G427" i="1"/>
  <c r="F427" i="1" s="1"/>
  <c r="D427" i="1" s="1"/>
  <c r="E427" i="1" s="1"/>
  <c r="P426" i="1"/>
  <c r="L426" i="1"/>
  <c r="G426" i="1"/>
  <c r="F426" i="1" s="1"/>
  <c r="D426" i="1" s="1"/>
  <c r="E426" i="1" s="1"/>
  <c r="L425" i="1"/>
  <c r="P425" i="1" s="1"/>
  <c r="G425" i="1"/>
  <c r="F425" i="1" s="1"/>
  <c r="D425" i="1" s="1"/>
  <c r="E425" i="1" s="1"/>
  <c r="P424" i="1"/>
  <c r="L424" i="1"/>
  <c r="G424" i="1"/>
  <c r="F424" i="1" s="1"/>
  <c r="D424" i="1" s="1"/>
  <c r="E424" i="1" s="1"/>
  <c r="L423" i="1"/>
  <c r="P423" i="1" s="1"/>
  <c r="G423" i="1"/>
  <c r="F423" i="1" s="1"/>
  <c r="P421" i="1"/>
  <c r="L421" i="1"/>
  <c r="K421" i="1"/>
  <c r="G421" i="1"/>
  <c r="F421" i="1" s="1"/>
  <c r="D421" i="1" s="1"/>
  <c r="E421" i="1" s="1"/>
  <c r="P420" i="1"/>
  <c r="L420" i="1"/>
  <c r="G420" i="1"/>
  <c r="F420" i="1" s="1"/>
  <c r="D420" i="1" s="1"/>
  <c r="E420" i="1" s="1"/>
  <c r="L419" i="1"/>
  <c r="P419" i="1" s="1"/>
  <c r="G419" i="1"/>
  <c r="F419" i="1" s="1"/>
  <c r="D419" i="1" s="1"/>
  <c r="E419" i="1" s="1"/>
  <c r="P418" i="1"/>
  <c r="L418" i="1"/>
  <c r="G418" i="1"/>
  <c r="F418" i="1" s="1"/>
  <c r="D418" i="1" s="1"/>
  <c r="E418" i="1" s="1"/>
  <c r="L417" i="1"/>
  <c r="P417" i="1" s="1"/>
  <c r="G417" i="1"/>
  <c r="F417" i="1" s="1"/>
  <c r="D417" i="1" s="1"/>
  <c r="E417" i="1" s="1"/>
  <c r="P416" i="1"/>
  <c r="L416" i="1"/>
  <c r="G416" i="1"/>
  <c r="F416" i="1" s="1"/>
  <c r="D416" i="1" s="1"/>
  <c r="E416" i="1" s="1"/>
  <c r="L415" i="1"/>
  <c r="P415" i="1" s="1"/>
  <c r="G415" i="1"/>
  <c r="F415" i="1" s="1"/>
  <c r="D415" i="1" s="1"/>
  <c r="E415" i="1" s="1"/>
  <c r="P414" i="1"/>
  <c r="L414" i="1"/>
  <c r="G414" i="1"/>
  <c r="F414" i="1" s="1"/>
  <c r="D414" i="1" s="1"/>
  <c r="E414" i="1" s="1"/>
  <c r="L413" i="1"/>
  <c r="P413" i="1" s="1"/>
  <c r="G413" i="1"/>
  <c r="F413" i="1" s="1"/>
  <c r="D413" i="1" s="1"/>
  <c r="E413" i="1" s="1"/>
  <c r="P412" i="1"/>
  <c r="L412" i="1"/>
  <c r="G412" i="1"/>
  <c r="F412" i="1" s="1"/>
  <c r="D412" i="1" s="1"/>
  <c r="E412" i="1" s="1"/>
  <c r="L411" i="1"/>
  <c r="P411" i="1" s="1"/>
  <c r="G411" i="1"/>
  <c r="F411" i="1" s="1"/>
  <c r="D411" i="1" s="1"/>
  <c r="E411" i="1" s="1"/>
  <c r="P410" i="1"/>
  <c r="L410" i="1"/>
  <c r="G410" i="1"/>
  <c r="F410" i="1" s="1"/>
  <c r="H421" i="1" s="1"/>
  <c r="L408" i="1"/>
  <c r="P408" i="1" s="1"/>
  <c r="K408" i="1"/>
  <c r="G408" i="1"/>
  <c r="F408" i="1" s="1"/>
  <c r="D408" i="1" s="1"/>
  <c r="E408" i="1" s="1"/>
  <c r="L407" i="1"/>
  <c r="P407" i="1" s="1"/>
  <c r="K407" i="1"/>
  <c r="G407" i="1"/>
  <c r="F407" i="1" s="1"/>
  <c r="D407" i="1" s="1"/>
  <c r="E407" i="1" s="1"/>
  <c r="P406" i="1"/>
  <c r="L406" i="1"/>
  <c r="K406" i="1"/>
  <c r="G406" i="1"/>
  <c r="F406" i="1"/>
  <c r="D406" i="1" s="1"/>
  <c r="E406" i="1" s="1"/>
  <c r="L405" i="1"/>
  <c r="P405" i="1" s="1"/>
  <c r="K405" i="1"/>
  <c r="G405" i="1"/>
  <c r="F405" i="1" s="1"/>
  <c r="D405" i="1" s="1"/>
  <c r="E405" i="1" s="1"/>
  <c r="L404" i="1"/>
  <c r="P404" i="1" s="1"/>
  <c r="K404" i="1"/>
  <c r="G404" i="1"/>
  <c r="F404" i="1" s="1"/>
  <c r="D404" i="1" s="1"/>
  <c r="E404" i="1" s="1"/>
  <c r="N403" i="1"/>
  <c r="L403" i="1"/>
  <c r="P403" i="1" s="1"/>
  <c r="K403" i="1"/>
  <c r="G403" i="1"/>
  <c r="F403" i="1" s="1"/>
  <c r="D403" i="1" s="1"/>
  <c r="E403" i="1" s="1"/>
  <c r="N402" i="1"/>
  <c r="L402" i="1"/>
  <c r="P402" i="1" s="1"/>
  <c r="K402" i="1"/>
  <c r="G402" i="1"/>
  <c r="F402" i="1" s="1"/>
  <c r="D402" i="1" s="1"/>
  <c r="E402" i="1" s="1"/>
  <c r="L401" i="1"/>
  <c r="P401" i="1" s="1"/>
  <c r="K401" i="1"/>
  <c r="G401" i="1"/>
  <c r="F401" i="1" s="1"/>
  <c r="D401" i="1" s="1"/>
  <c r="E401" i="1" s="1"/>
  <c r="P400" i="1"/>
  <c r="L400" i="1"/>
  <c r="K400" i="1"/>
  <c r="G400" i="1"/>
  <c r="F400" i="1"/>
  <c r="D400" i="1" s="1"/>
  <c r="E400" i="1" s="1"/>
  <c r="L399" i="1"/>
  <c r="P399" i="1" s="1"/>
  <c r="K399" i="1"/>
  <c r="G399" i="1"/>
  <c r="F399" i="1" s="1"/>
  <c r="D399" i="1" s="1"/>
  <c r="E399" i="1" s="1"/>
  <c r="L398" i="1"/>
  <c r="P398" i="1" s="1"/>
  <c r="K398" i="1"/>
  <c r="G398" i="1"/>
  <c r="F398" i="1" s="1"/>
  <c r="D398" i="1" s="1"/>
  <c r="E398" i="1" s="1"/>
  <c r="L397" i="1"/>
  <c r="P397" i="1" s="1"/>
  <c r="K397" i="1"/>
  <c r="G397" i="1"/>
  <c r="F397" i="1" s="1"/>
  <c r="L395" i="1"/>
  <c r="P395" i="1" s="1"/>
  <c r="G395" i="1"/>
  <c r="J395" i="1" s="1"/>
  <c r="L394" i="1"/>
  <c r="P394" i="1" s="1"/>
  <c r="G394" i="1"/>
  <c r="K395" i="1" s="1"/>
  <c r="L393" i="1"/>
  <c r="P393" i="1" s="1"/>
  <c r="G393" i="1"/>
  <c r="F393" i="1"/>
  <c r="D393" i="1" s="1"/>
  <c r="E393" i="1" s="1"/>
  <c r="L392" i="1"/>
  <c r="P392" i="1" s="1"/>
  <c r="G392" i="1"/>
  <c r="L391" i="1"/>
  <c r="P391" i="1" s="1"/>
  <c r="G391" i="1"/>
  <c r="F391" i="1" s="1"/>
  <c r="D391" i="1" s="1"/>
  <c r="E391" i="1" s="1"/>
  <c r="L390" i="1"/>
  <c r="P390" i="1" s="1"/>
  <c r="G390" i="1"/>
  <c r="L389" i="1"/>
  <c r="P389" i="1" s="1"/>
  <c r="H389" i="1"/>
  <c r="G389" i="1"/>
  <c r="F389" i="1" s="1"/>
  <c r="D389" i="1" s="1"/>
  <c r="E389" i="1" s="1"/>
  <c r="L388" i="1"/>
  <c r="P388" i="1" s="1"/>
  <c r="G388" i="1"/>
  <c r="L387" i="1"/>
  <c r="P387" i="1" s="1"/>
  <c r="G387" i="1"/>
  <c r="M387" i="1" s="1"/>
  <c r="L386" i="1"/>
  <c r="P386" i="1" s="1"/>
  <c r="G386" i="1"/>
  <c r="M386" i="1" s="1"/>
  <c r="L385" i="1"/>
  <c r="P385" i="1" s="1"/>
  <c r="G385" i="1"/>
  <c r="F385" i="1"/>
  <c r="D385" i="1" s="1"/>
  <c r="E385" i="1" s="1"/>
  <c r="L384" i="1"/>
  <c r="P384" i="1" s="1"/>
  <c r="G384" i="1"/>
  <c r="P382" i="1"/>
  <c r="L382" i="1"/>
  <c r="G382" i="1"/>
  <c r="F382" i="1"/>
  <c r="D382" i="1" s="1"/>
  <c r="E382" i="1" s="1"/>
  <c r="L381" i="1"/>
  <c r="P381" i="1" s="1"/>
  <c r="G381" i="1"/>
  <c r="K382" i="1" s="1"/>
  <c r="L380" i="1"/>
  <c r="P380" i="1" s="1"/>
  <c r="G380" i="1"/>
  <c r="J393" i="1" s="1"/>
  <c r="L379" i="1"/>
  <c r="P379" i="1" s="1"/>
  <c r="G379" i="1"/>
  <c r="L378" i="1"/>
  <c r="P378" i="1" s="1"/>
  <c r="G378" i="1"/>
  <c r="F378" i="1" s="1"/>
  <c r="D378" i="1" s="1"/>
  <c r="E378" i="1" s="1"/>
  <c r="L377" i="1"/>
  <c r="P377" i="1" s="1"/>
  <c r="G377" i="1"/>
  <c r="L376" i="1"/>
  <c r="P376" i="1" s="1"/>
  <c r="H376" i="1"/>
  <c r="G376" i="1"/>
  <c r="M376" i="1" s="1"/>
  <c r="L375" i="1"/>
  <c r="P375" i="1" s="1"/>
  <c r="G375" i="1"/>
  <c r="L374" i="1"/>
  <c r="P374" i="1" s="1"/>
  <c r="G374" i="1"/>
  <c r="F374" i="1"/>
  <c r="D374" i="1" s="1"/>
  <c r="E374" i="1" s="1"/>
  <c r="L373" i="1"/>
  <c r="P373" i="1" s="1"/>
  <c r="G373" i="1"/>
  <c r="L372" i="1"/>
  <c r="P372" i="1" s="1"/>
  <c r="G372" i="1"/>
  <c r="M372" i="1" s="1"/>
  <c r="L371" i="1"/>
  <c r="P371" i="1" s="1"/>
  <c r="G371" i="1"/>
  <c r="P369" i="1"/>
  <c r="L369" i="1"/>
  <c r="G369" i="1"/>
  <c r="J369" i="1" s="1"/>
  <c r="L368" i="1"/>
  <c r="P368" i="1" s="1"/>
  <c r="G368" i="1"/>
  <c r="K369" i="1" s="1"/>
  <c r="L367" i="1"/>
  <c r="P367" i="1" s="1"/>
  <c r="G367" i="1"/>
  <c r="F367" i="1" s="1"/>
  <c r="D367" i="1" s="1"/>
  <c r="E367" i="1" s="1"/>
  <c r="L366" i="1"/>
  <c r="P366" i="1" s="1"/>
  <c r="G366" i="1"/>
  <c r="M366" i="1" s="1"/>
  <c r="L365" i="1"/>
  <c r="P365" i="1" s="1"/>
  <c r="G365" i="1"/>
  <c r="M365" i="1" s="1"/>
  <c r="L364" i="1"/>
  <c r="P364" i="1" s="1"/>
  <c r="G364" i="1"/>
  <c r="M364" i="1" s="1"/>
  <c r="L363" i="1"/>
  <c r="P363" i="1" s="1"/>
  <c r="H363" i="1"/>
  <c r="G363" i="1"/>
  <c r="L362" i="1"/>
  <c r="P362" i="1" s="1"/>
  <c r="G362" i="1"/>
  <c r="M362" i="1" s="1"/>
  <c r="L361" i="1"/>
  <c r="P361" i="1" s="1"/>
  <c r="G361" i="1"/>
  <c r="J374" i="1" s="1"/>
  <c r="L360" i="1"/>
  <c r="P360" i="1" s="1"/>
  <c r="G360" i="1"/>
  <c r="F360" i="1"/>
  <c r="D360" i="1" s="1"/>
  <c r="E360" i="1" s="1"/>
  <c r="L359" i="1"/>
  <c r="P359" i="1" s="1"/>
  <c r="G359" i="1"/>
  <c r="L358" i="1"/>
  <c r="P358" i="1" s="1"/>
  <c r="G358" i="1"/>
  <c r="M358" i="1" s="1"/>
  <c r="L356" i="1"/>
  <c r="P356" i="1" s="1"/>
  <c r="G356" i="1"/>
  <c r="L355" i="1"/>
  <c r="P355" i="1" s="1"/>
  <c r="G355" i="1"/>
  <c r="M355" i="1" s="1"/>
  <c r="L354" i="1"/>
  <c r="P354" i="1" s="1"/>
  <c r="G354" i="1"/>
  <c r="J367" i="1" s="1"/>
  <c r="L353" i="1"/>
  <c r="P353" i="1" s="1"/>
  <c r="G353" i="1"/>
  <c r="F353" i="1"/>
  <c r="D353" i="1" s="1"/>
  <c r="E353" i="1" s="1"/>
  <c r="L352" i="1"/>
  <c r="P352" i="1" s="1"/>
  <c r="G352" i="1"/>
  <c r="L351" i="1"/>
  <c r="P351" i="1" s="1"/>
  <c r="J351" i="1"/>
  <c r="G351" i="1"/>
  <c r="M351" i="1" s="1"/>
  <c r="L350" i="1"/>
  <c r="P350" i="1" s="1"/>
  <c r="H350" i="1"/>
  <c r="G350" i="1"/>
  <c r="F350" i="1"/>
  <c r="D350" i="1" s="1"/>
  <c r="E350" i="1" s="1"/>
  <c r="L349" i="1"/>
  <c r="P349" i="1" s="1"/>
  <c r="G349" i="1"/>
  <c r="L348" i="1"/>
  <c r="P348" i="1" s="1"/>
  <c r="G348" i="1"/>
  <c r="F348" i="1" s="1"/>
  <c r="D348" i="1" s="1"/>
  <c r="E348" i="1" s="1"/>
  <c r="L347" i="1"/>
  <c r="P347" i="1" s="1"/>
  <c r="G347" i="1"/>
  <c r="J360" i="1" s="1"/>
  <c r="L346" i="1"/>
  <c r="P346" i="1" s="1"/>
  <c r="G346" i="1"/>
  <c r="F346" i="1"/>
  <c r="D346" i="1" s="1"/>
  <c r="E346" i="1" s="1"/>
  <c r="L345" i="1"/>
  <c r="P345" i="1" s="1"/>
  <c r="G345" i="1"/>
  <c r="P343" i="1"/>
  <c r="L343" i="1"/>
  <c r="G343" i="1"/>
  <c r="L342" i="1"/>
  <c r="P342" i="1" s="1"/>
  <c r="J342" i="1"/>
  <c r="G342" i="1"/>
  <c r="M342" i="1" s="1"/>
  <c r="L341" i="1"/>
  <c r="P341" i="1" s="1"/>
  <c r="G341" i="1"/>
  <c r="M341" i="1" s="1"/>
  <c r="L340" i="1"/>
  <c r="P340" i="1" s="1"/>
  <c r="G340" i="1"/>
  <c r="M340" i="1" s="1"/>
  <c r="L339" i="1"/>
  <c r="P339" i="1" s="1"/>
  <c r="G339" i="1"/>
  <c r="M339" i="1" s="1"/>
  <c r="L338" i="1"/>
  <c r="P338" i="1" s="1"/>
  <c r="J338" i="1"/>
  <c r="G338" i="1"/>
  <c r="M338" i="1" s="1"/>
  <c r="F338" i="1"/>
  <c r="D338" i="1" s="1"/>
  <c r="E338" i="1" s="1"/>
  <c r="L337" i="1"/>
  <c r="P337" i="1" s="1"/>
  <c r="G337" i="1"/>
  <c r="M350" i="1" s="1"/>
  <c r="AA336" i="1"/>
  <c r="Z336" i="1"/>
  <c r="Y336" i="1"/>
  <c r="X336" i="1"/>
  <c r="L336" i="1"/>
  <c r="P336" i="1" s="1"/>
  <c r="G336" i="1"/>
  <c r="M336" i="1" s="1"/>
  <c r="F336" i="1"/>
  <c r="D336" i="1" s="1"/>
  <c r="E336" i="1" s="1"/>
  <c r="AA335" i="1"/>
  <c r="Z335" i="1"/>
  <c r="Y335" i="1"/>
  <c r="X335" i="1"/>
  <c r="L335" i="1"/>
  <c r="P335" i="1" s="1"/>
  <c r="G335" i="1"/>
  <c r="J348" i="1" s="1"/>
  <c r="AA334" i="1"/>
  <c r="Z334" i="1"/>
  <c r="Y334" i="1"/>
  <c r="X334" i="1"/>
  <c r="L334" i="1"/>
  <c r="P334" i="1" s="1"/>
  <c r="G334" i="1"/>
  <c r="M334" i="1" s="1"/>
  <c r="AA333" i="1"/>
  <c r="Z333" i="1"/>
  <c r="Y333" i="1"/>
  <c r="X333" i="1"/>
  <c r="L333" i="1"/>
  <c r="P333" i="1" s="1"/>
  <c r="G333" i="1"/>
  <c r="J346" i="1" s="1"/>
  <c r="AA332" i="1"/>
  <c r="Z332" i="1"/>
  <c r="Y332" i="1"/>
  <c r="X332" i="1"/>
  <c r="L332" i="1"/>
  <c r="P332" i="1" s="1"/>
  <c r="J332" i="1"/>
  <c r="G332" i="1"/>
  <c r="M332" i="1" s="1"/>
  <c r="F332" i="1"/>
  <c r="D332" i="1" s="1"/>
  <c r="E332" i="1" s="1"/>
  <c r="AA330" i="1"/>
  <c r="Z330" i="1"/>
  <c r="Y330" i="1"/>
  <c r="X330" i="1"/>
  <c r="P330" i="1"/>
  <c r="L330" i="1"/>
  <c r="G330" i="1"/>
  <c r="AA329" i="1"/>
  <c r="Z329" i="1"/>
  <c r="Y329" i="1"/>
  <c r="X329" i="1"/>
  <c r="M329" i="1"/>
  <c r="K329" i="1"/>
  <c r="J329" i="1"/>
  <c r="I329" i="1"/>
  <c r="L329" i="1" s="1"/>
  <c r="P329" i="1" s="1"/>
  <c r="F329" i="1"/>
  <c r="D329" i="1" s="1"/>
  <c r="E329" i="1" s="1"/>
  <c r="AA328" i="1"/>
  <c r="Z328" i="1"/>
  <c r="Y328" i="1"/>
  <c r="X328" i="1"/>
  <c r="M328" i="1"/>
  <c r="K328" i="1"/>
  <c r="J328" i="1"/>
  <c r="I328" i="1"/>
  <c r="L328" i="1" s="1"/>
  <c r="P328" i="1" s="1"/>
  <c r="F328" i="1"/>
  <c r="D328" i="1"/>
  <c r="E328" i="1" s="1"/>
  <c r="AA327" i="1"/>
  <c r="Z327" i="1"/>
  <c r="Y327" i="1"/>
  <c r="X327" i="1"/>
  <c r="M327" i="1"/>
  <c r="K327" i="1"/>
  <c r="J327" i="1"/>
  <c r="I327" i="1"/>
  <c r="L327" i="1" s="1"/>
  <c r="P327" i="1" s="1"/>
  <c r="F327" i="1"/>
  <c r="D327" i="1" s="1"/>
  <c r="E327" i="1" s="1"/>
  <c r="AA326" i="1"/>
  <c r="Z326" i="1"/>
  <c r="Y326" i="1"/>
  <c r="X326" i="1"/>
  <c r="M326" i="1"/>
  <c r="K326" i="1"/>
  <c r="J326" i="1"/>
  <c r="I326" i="1"/>
  <c r="L326" i="1" s="1"/>
  <c r="P326" i="1" s="1"/>
  <c r="F326" i="1"/>
  <c r="D326" i="1"/>
  <c r="E326" i="1" s="1"/>
  <c r="AA325" i="1"/>
  <c r="Z325" i="1"/>
  <c r="Y325" i="1"/>
  <c r="X325" i="1"/>
  <c r="M325" i="1"/>
  <c r="K325" i="1"/>
  <c r="J325" i="1"/>
  <c r="I325" i="1"/>
  <c r="L325" i="1" s="1"/>
  <c r="P325" i="1" s="1"/>
  <c r="F325" i="1"/>
  <c r="E325" i="1"/>
  <c r="D325" i="1"/>
  <c r="AA324" i="1"/>
  <c r="Z324" i="1"/>
  <c r="Y324" i="1"/>
  <c r="X324" i="1"/>
  <c r="M324" i="1"/>
  <c r="K324" i="1"/>
  <c r="J324" i="1"/>
  <c r="I324" i="1"/>
  <c r="L324" i="1" s="1"/>
  <c r="P324" i="1" s="1"/>
  <c r="F324" i="1"/>
  <c r="D324" i="1"/>
  <c r="E324" i="1" s="1"/>
  <c r="AA323" i="1"/>
  <c r="Z323" i="1"/>
  <c r="Y323" i="1"/>
  <c r="X323" i="1"/>
  <c r="M323" i="1"/>
  <c r="K323" i="1"/>
  <c r="J323" i="1"/>
  <c r="I323" i="1"/>
  <c r="L323" i="1" s="1"/>
  <c r="P323" i="1" s="1"/>
  <c r="F323" i="1"/>
  <c r="D323" i="1" s="1"/>
  <c r="E323" i="1" s="1"/>
  <c r="AA322" i="1"/>
  <c r="Z322" i="1"/>
  <c r="Y322" i="1"/>
  <c r="X322" i="1"/>
  <c r="M322" i="1"/>
  <c r="K322" i="1"/>
  <c r="J322" i="1"/>
  <c r="I322" i="1"/>
  <c r="L322" i="1" s="1"/>
  <c r="P322" i="1" s="1"/>
  <c r="F322" i="1"/>
  <c r="D322" i="1"/>
  <c r="E322" i="1" s="1"/>
  <c r="AA321" i="1"/>
  <c r="Z321" i="1"/>
  <c r="Y321" i="1"/>
  <c r="X321" i="1"/>
  <c r="M321" i="1"/>
  <c r="K321" i="1"/>
  <c r="J321" i="1"/>
  <c r="I321" i="1"/>
  <c r="L321" i="1" s="1"/>
  <c r="P321" i="1" s="1"/>
  <c r="F321" i="1"/>
  <c r="E321" i="1"/>
  <c r="D321" i="1"/>
  <c r="AA320" i="1"/>
  <c r="Z320" i="1"/>
  <c r="Y320" i="1"/>
  <c r="X320" i="1"/>
  <c r="M320" i="1"/>
  <c r="K320" i="1"/>
  <c r="J320" i="1"/>
  <c r="I320" i="1"/>
  <c r="L320" i="1" s="1"/>
  <c r="P320" i="1" s="1"/>
  <c r="F320" i="1"/>
  <c r="D320" i="1"/>
  <c r="E320" i="1" s="1"/>
  <c r="AA319" i="1"/>
  <c r="Z319" i="1"/>
  <c r="Y319" i="1"/>
  <c r="X319" i="1"/>
  <c r="M319" i="1"/>
  <c r="K319" i="1"/>
  <c r="J319" i="1"/>
  <c r="I319" i="1"/>
  <c r="H330" i="1" s="1"/>
  <c r="F319" i="1"/>
  <c r="E319" i="1"/>
  <c r="D319" i="1"/>
  <c r="AA317" i="1"/>
  <c r="Z317" i="1"/>
  <c r="Y317" i="1"/>
  <c r="X317" i="1"/>
  <c r="M317" i="1"/>
  <c r="K317" i="1"/>
  <c r="J317" i="1"/>
  <c r="I317" i="1"/>
  <c r="L317" i="1" s="1"/>
  <c r="P317" i="1" s="1"/>
  <c r="F317" i="1"/>
  <c r="D317" i="1" s="1"/>
  <c r="E317" i="1" s="1"/>
  <c r="AA316" i="1"/>
  <c r="Z316" i="1"/>
  <c r="Y316" i="1"/>
  <c r="X316" i="1"/>
  <c r="M316" i="1"/>
  <c r="K316" i="1"/>
  <c r="J316" i="1"/>
  <c r="I316" i="1"/>
  <c r="L316" i="1" s="1"/>
  <c r="P316" i="1" s="1"/>
  <c r="F316" i="1"/>
  <c r="D316" i="1"/>
  <c r="E316" i="1" s="1"/>
  <c r="AA315" i="1"/>
  <c r="Z315" i="1"/>
  <c r="Y315" i="1"/>
  <c r="X315" i="1"/>
  <c r="M315" i="1"/>
  <c r="L315" i="1"/>
  <c r="P315" i="1" s="1"/>
  <c r="K315" i="1"/>
  <c r="J315" i="1"/>
  <c r="I315" i="1"/>
  <c r="F315" i="1"/>
  <c r="D315" i="1" s="1"/>
  <c r="E315" i="1" s="1"/>
  <c r="AA314" i="1"/>
  <c r="Z314" i="1"/>
  <c r="Y314" i="1"/>
  <c r="X314" i="1"/>
  <c r="M314" i="1"/>
  <c r="K314" i="1"/>
  <c r="J314" i="1"/>
  <c r="I314" i="1"/>
  <c r="L314" i="1" s="1"/>
  <c r="P314" i="1" s="1"/>
  <c r="F314" i="1"/>
  <c r="D314" i="1" s="1"/>
  <c r="E314" i="1" s="1"/>
  <c r="AA313" i="1"/>
  <c r="Z313" i="1"/>
  <c r="Y313" i="1"/>
  <c r="X313" i="1"/>
  <c r="M313" i="1"/>
  <c r="L313" i="1"/>
  <c r="P313" i="1" s="1"/>
  <c r="K313" i="1"/>
  <c r="J313" i="1"/>
  <c r="I313" i="1"/>
  <c r="F313" i="1"/>
  <c r="D313" i="1" s="1"/>
  <c r="E313" i="1" s="1"/>
  <c r="AA312" i="1"/>
  <c r="Z312" i="1"/>
  <c r="Y312" i="1"/>
  <c r="X312" i="1"/>
  <c r="M312" i="1"/>
  <c r="K312" i="1"/>
  <c r="J312" i="1"/>
  <c r="I312" i="1"/>
  <c r="L312" i="1" s="1"/>
  <c r="P312" i="1" s="1"/>
  <c r="F312" i="1"/>
  <c r="D312" i="1" s="1"/>
  <c r="E312" i="1" s="1"/>
  <c r="AA311" i="1"/>
  <c r="Z311" i="1"/>
  <c r="Y311" i="1"/>
  <c r="X311" i="1"/>
  <c r="M311" i="1"/>
  <c r="L311" i="1"/>
  <c r="P311" i="1" s="1"/>
  <c r="K311" i="1"/>
  <c r="J311" i="1"/>
  <c r="I311" i="1"/>
  <c r="F311" i="1"/>
  <c r="D311" i="1" s="1"/>
  <c r="E311" i="1" s="1"/>
  <c r="AA310" i="1"/>
  <c r="Z310" i="1"/>
  <c r="Y310" i="1"/>
  <c r="X310" i="1"/>
  <c r="M310" i="1"/>
  <c r="K310" i="1"/>
  <c r="J310" i="1"/>
  <c r="I310" i="1"/>
  <c r="L310" i="1" s="1"/>
  <c r="P310" i="1" s="1"/>
  <c r="F310" i="1"/>
  <c r="D310" i="1" s="1"/>
  <c r="E310" i="1" s="1"/>
  <c r="AA309" i="1"/>
  <c r="Z309" i="1"/>
  <c r="Y309" i="1"/>
  <c r="X309" i="1"/>
  <c r="M309" i="1"/>
  <c r="L309" i="1"/>
  <c r="P309" i="1" s="1"/>
  <c r="K309" i="1"/>
  <c r="J309" i="1"/>
  <c r="I309" i="1"/>
  <c r="F309" i="1"/>
  <c r="D309" i="1" s="1"/>
  <c r="E309" i="1" s="1"/>
  <c r="AA308" i="1"/>
  <c r="Z308" i="1"/>
  <c r="Y308" i="1"/>
  <c r="X308" i="1"/>
  <c r="M308" i="1"/>
  <c r="K308" i="1"/>
  <c r="J308" i="1"/>
  <c r="I308" i="1"/>
  <c r="L308" i="1" s="1"/>
  <c r="P308" i="1" s="1"/>
  <c r="F308" i="1"/>
  <c r="D308" i="1" s="1"/>
  <c r="E308" i="1" s="1"/>
  <c r="AA307" i="1"/>
  <c r="Z307" i="1"/>
  <c r="Y307" i="1"/>
  <c r="X307" i="1"/>
  <c r="M307" i="1"/>
  <c r="L307" i="1"/>
  <c r="P307" i="1" s="1"/>
  <c r="K307" i="1"/>
  <c r="J307" i="1"/>
  <c r="I307" i="1"/>
  <c r="F307" i="1"/>
  <c r="D307" i="1" s="1"/>
  <c r="E307" i="1" s="1"/>
  <c r="AA306" i="1"/>
  <c r="Z306" i="1"/>
  <c r="Y306" i="1"/>
  <c r="X306" i="1"/>
  <c r="M306" i="1"/>
  <c r="K306" i="1"/>
  <c r="J306" i="1"/>
  <c r="I306" i="1"/>
  <c r="H317" i="1" s="1"/>
  <c r="F306" i="1"/>
  <c r="D306" i="1" s="1"/>
  <c r="E306" i="1" s="1"/>
  <c r="AA304" i="1"/>
  <c r="Z304" i="1"/>
  <c r="Y304" i="1"/>
  <c r="X304" i="1"/>
  <c r="M304" i="1"/>
  <c r="K304" i="1"/>
  <c r="J304" i="1"/>
  <c r="I304" i="1"/>
  <c r="L304" i="1" s="1"/>
  <c r="P304" i="1" s="1"/>
  <c r="F304" i="1"/>
  <c r="D304" i="1"/>
  <c r="E304" i="1" s="1"/>
  <c r="AA303" i="1"/>
  <c r="Z303" i="1"/>
  <c r="Y303" i="1"/>
  <c r="X303" i="1"/>
  <c r="M303" i="1"/>
  <c r="K303" i="1"/>
  <c r="J303" i="1"/>
  <c r="I303" i="1"/>
  <c r="L303" i="1" s="1"/>
  <c r="P303" i="1" s="1"/>
  <c r="F303" i="1"/>
  <c r="E303" i="1"/>
  <c r="D303" i="1"/>
  <c r="AA302" i="1"/>
  <c r="Z302" i="1"/>
  <c r="Y302" i="1"/>
  <c r="X302" i="1"/>
  <c r="M302" i="1"/>
  <c r="K302" i="1"/>
  <c r="J302" i="1"/>
  <c r="I302" i="1"/>
  <c r="L302" i="1" s="1"/>
  <c r="P302" i="1" s="1"/>
  <c r="F302" i="1"/>
  <c r="D302" i="1"/>
  <c r="E302" i="1" s="1"/>
  <c r="AA301" i="1"/>
  <c r="Z301" i="1"/>
  <c r="Y301" i="1"/>
  <c r="X301" i="1"/>
  <c r="M301" i="1"/>
  <c r="K301" i="1"/>
  <c r="J301" i="1"/>
  <c r="I301" i="1"/>
  <c r="L301" i="1" s="1"/>
  <c r="P301" i="1" s="1"/>
  <c r="F301" i="1"/>
  <c r="D301" i="1" s="1"/>
  <c r="E301" i="1" s="1"/>
  <c r="AA300" i="1"/>
  <c r="Z300" i="1"/>
  <c r="Y300" i="1"/>
  <c r="X300" i="1"/>
  <c r="M300" i="1"/>
  <c r="K300" i="1"/>
  <c r="J300" i="1"/>
  <c r="I300" i="1"/>
  <c r="L300" i="1" s="1"/>
  <c r="P300" i="1" s="1"/>
  <c r="F300" i="1"/>
  <c r="D300" i="1"/>
  <c r="E300" i="1" s="1"/>
  <c r="AA299" i="1"/>
  <c r="Z299" i="1"/>
  <c r="Y299" i="1"/>
  <c r="X299" i="1"/>
  <c r="M299" i="1"/>
  <c r="K299" i="1"/>
  <c r="J299" i="1"/>
  <c r="I299" i="1"/>
  <c r="L299" i="1" s="1"/>
  <c r="P299" i="1" s="1"/>
  <c r="F299" i="1"/>
  <c r="E299" i="1"/>
  <c r="D299" i="1"/>
  <c r="AA298" i="1"/>
  <c r="Z298" i="1"/>
  <c r="Y298" i="1"/>
  <c r="X298" i="1"/>
  <c r="M298" i="1"/>
  <c r="K298" i="1"/>
  <c r="J298" i="1"/>
  <c r="I298" i="1"/>
  <c r="L298" i="1" s="1"/>
  <c r="P298" i="1" s="1"/>
  <c r="F298" i="1"/>
  <c r="D298" i="1"/>
  <c r="E298" i="1" s="1"/>
  <c r="AA297" i="1"/>
  <c r="Z297" i="1"/>
  <c r="Y297" i="1"/>
  <c r="X297" i="1"/>
  <c r="M297" i="1"/>
  <c r="K297" i="1"/>
  <c r="J297" i="1"/>
  <c r="I297" i="1"/>
  <c r="L297" i="1" s="1"/>
  <c r="P297" i="1" s="1"/>
  <c r="F297" i="1"/>
  <c r="D297" i="1" s="1"/>
  <c r="E297" i="1"/>
  <c r="AA296" i="1"/>
  <c r="Z296" i="1"/>
  <c r="Y296" i="1"/>
  <c r="X296" i="1"/>
  <c r="M296" i="1"/>
  <c r="K296" i="1"/>
  <c r="J296" i="1"/>
  <c r="I296" i="1"/>
  <c r="L296" i="1" s="1"/>
  <c r="P296" i="1" s="1"/>
  <c r="F296" i="1"/>
  <c r="D296" i="1"/>
  <c r="E296" i="1" s="1"/>
  <c r="AA295" i="1"/>
  <c r="Z295" i="1"/>
  <c r="Y295" i="1"/>
  <c r="X295" i="1"/>
  <c r="M295" i="1"/>
  <c r="K295" i="1"/>
  <c r="J295" i="1"/>
  <c r="I295" i="1"/>
  <c r="L295" i="1" s="1"/>
  <c r="P295" i="1" s="1"/>
  <c r="F295" i="1"/>
  <c r="D295" i="1" s="1"/>
  <c r="E295" i="1"/>
  <c r="AA294" i="1"/>
  <c r="Z294" i="1"/>
  <c r="Y294" i="1"/>
  <c r="X294" i="1"/>
  <c r="M294" i="1"/>
  <c r="K294" i="1"/>
  <c r="J294" i="1"/>
  <c r="I294" i="1"/>
  <c r="L294" i="1" s="1"/>
  <c r="P294" i="1" s="1"/>
  <c r="F294" i="1"/>
  <c r="D294" i="1"/>
  <c r="E294" i="1" s="1"/>
  <c r="AA293" i="1"/>
  <c r="Z293" i="1"/>
  <c r="Y293" i="1"/>
  <c r="X293" i="1"/>
  <c r="M293" i="1"/>
  <c r="K293" i="1"/>
  <c r="J293" i="1"/>
  <c r="N304" i="1" s="1"/>
  <c r="I293" i="1"/>
  <c r="F293" i="1"/>
  <c r="E293" i="1"/>
  <c r="D293" i="1"/>
  <c r="AA291" i="1"/>
  <c r="Z291" i="1"/>
  <c r="Y291" i="1"/>
  <c r="X291" i="1"/>
  <c r="M291" i="1"/>
  <c r="K291" i="1"/>
  <c r="J291" i="1"/>
  <c r="I291" i="1"/>
  <c r="L291" i="1" s="1"/>
  <c r="P291" i="1" s="1"/>
  <c r="F291" i="1"/>
  <c r="D291" i="1" s="1"/>
  <c r="E291" i="1" s="1"/>
  <c r="AA290" i="1"/>
  <c r="Z290" i="1"/>
  <c r="Y290" i="1"/>
  <c r="X290" i="1"/>
  <c r="M290" i="1"/>
  <c r="K290" i="1"/>
  <c r="J290" i="1"/>
  <c r="I290" i="1"/>
  <c r="L290" i="1" s="1"/>
  <c r="P290" i="1" s="1"/>
  <c r="F290" i="1"/>
  <c r="D290" i="1"/>
  <c r="E290" i="1" s="1"/>
  <c r="AA289" i="1"/>
  <c r="Z289" i="1"/>
  <c r="Y289" i="1"/>
  <c r="X289" i="1"/>
  <c r="M289" i="1"/>
  <c r="L289" i="1"/>
  <c r="P289" i="1" s="1"/>
  <c r="K289" i="1"/>
  <c r="J289" i="1"/>
  <c r="I289" i="1"/>
  <c r="F289" i="1"/>
  <c r="D289" i="1" s="1"/>
  <c r="E289" i="1" s="1"/>
  <c r="AA288" i="1"/>
  <c r="Z288" i="1"/>
  <c r="Y288" i="1"/>
  <c r="X288" i="1"/>
  <c r="M288" i="1"/>
  <c r="K288" i="1"/>
  <c r="J288" i="1"/>
  <c r="I288" i="1"/>
  <c r="L288" i="1" s="1"/>
  <c r="P288" i="1" s="1"/>
  <c r="F288" i="1"/>
  <c r="D288" i="1" s="1"/>
  <c r="E288" i="1"/>
  <c r="AA287" i="1"/>
  <c r="Z287" i="1"/>
  <c r="Y287" i="1"/>
  <c r="X287" i="1"/>
  <c r="M287" i="1"/>
  <c r="K287" i="1"/>
  <c r="J287" i="1"/>
  <c r="I287" i="1"/>
  <c r="L287" i="1" s="1"/>
  <c r="P287" i="1" s="1"/>
  <c r="F287" i="1"/>
  <c r="D287" i="1"/>
  <c r="E287" i="1" s="1"/>
  <c r="AA286" i="1"/>
  <c r="Z286" i="1"/>
  <c r="Y286" i="1"/>
  <c r="X286" i="1"/>
  <c r="M286" i="1"/>
  <c r="K286" i="1"/>
  <c r="J286" i="1"/>
  <c r="I286" i="1"/>
  <c r="L286" i="1" s="1"/>
  <c r="P286" i="1" s="1"/>
  <c r="F286" i="1"/>
  <c r="E286" i="1"/>
  <c r="D286" i="1"/>
  <c r="AA285" i="1"/>
  <c r="Z285" i="1"/>
  <c r="Y285" i="1"/>
  <c r="X285" i="1"/>
  <c r="M285" i="1"/>
  <c r="K285" i="1"/>
  <c r="J285" i="1"/>
  <c r="I285" i="1"/>
  <c r="L285" i="1" s="1"/>
  <c r="P285" i="1" s="1"/>
  <c r="F285" i="1"/>
  <c r="D285" i="1" s="1"/>
  <c r="E285" i="1" s="1"/>
  <c r="AA284" i="1"/>
  <c r="Z284" i="1"/>
  <c r="Y284" i="1"/>
  <c r="X284" i="1"/>
  <c r="M284" i="1"/>
  <c r="K284" i="1"/>
  <c r="J284" i="1"/>
  <c r="I284" i="1"/>
  <c r="L284" i="1" s="1"/>
  <c r="P284" i="1" s="1"/>
  <c r="F284" i="1"/>
  <c r="D284" i="1"/>
  <c r="E284" i="1" s="1"/>
  <c r="AA283" i="1"/>
  <c r="Z283" i="1"/>
  <c r="Y283" i="1"/>
  <c r="X283" i="1"/>
  <c r="M283" i="1"/>
  <c r="L283" i="1"/>
  <c r="P283" i="1" s="1"/>
  <c r="K283" i="1"/>
  <c r="J283" i="1"/>
  <c r="I283" i="1"/>
  <c r="F283" i="1"/>
  <c r="D283" i="1" s="1"/>
  <c r="E283" i="1" s="1"/>
  <c r="AA282" i="1"/>
  <c r="Z282" i="1"/>
  <c r="Y282" i="1"/>
  <c r="X282" i="1"/>
  <c r="M282" i="1"/>
  <c r="K282" i="1"/>
  <c r="J282" i="1"/>
  <c r="I282" i="1"/>
  <c r="L282" i="1" s="1"/>
  <c r="P282" i="1" s="1"/>
  <c r="F282" i="1"/>
  <c r="D282" i="1"/>
  <c r="E282" i="1" s="1"/>
  <c r="AA281" i="1"/>
  <c r="Z281" i="1"/>
  <c r="Y281" i="1"/>
  <c r="X281" i="1"/>
  <c r="M281" i="1"/>
  <c r="L281" i="1"/>
  <c r="P281" i="1" s="1"/>
  <c r="K281" i="1"/>
  <c r="J281" i="1"/>
  <c r="I281" i="1"/>
  <c r="F281" i="1"/>
  <c r="D281" i="1" s="1"/>
  <c r="E281" i="1" s="1"/>
  <c r="AA280" i="1"/>
  <c r="Z280" i="1"/>
  <c r="Y280" i="1"/>
  <c r="X280" i="1"/>
  <c r="M280" i="1"/>
  <c r="J280" i="1"/>
  <c r="N291" i="1" s="1"/>
  <c r="I280" i="1"/>
  <c r="F280" i="1"/>
  <c r="D280" i="1" s="1"/>
  <c r="E280" i="1" s="1"/>
  <c r="AA278" i="1"/>
  <c r="Z278" i="1"/>
  <c r="Y278" i="1"/>
  <c r="X278" i="1"/>
  <c r="M278" i="1"/>
  <c r="J278" i="1"/>
  <c r="I278" i="1"/>
  <c r="L278" i="1" s="1"/>
  <c r="P278" i="1" s="1"/>
  <c r="F278" i="1"/>
  <c r="Y277" i="1"/>
  <c r="X277" i="1"/>
  <c r="M277" i="1"/>
  <c r="J277" i="1"/>
  <c r="I277" i="1"/>
  <c r="L277" i="1" s="1"/>
  <c r="P277" i="1" s="1"/>
  <c r="F277" i="1"/>
  <c r="D277" i="1" s="1"/>
  <c r="E277" i="1" s="1"/>
  <c r="Y276" i="1"/>
  <c r="X276" i="1"/>
  <c r="M276" i="1"/>
  <c r="J276" i="1"/>
  <c r="I276" i="1"/>
  <c r="L276" i="1" s="1"/>
  <c r="P276" i="1" s="1"/>
  <c r="F276" i="1"/>
  <c r="Y275" i="1"/>
  <c r="X275" i="1"/>
  <c r="M275" i="1"/>
  <c r="J275" i="1"/>
  <c r="I275" i="1"/>
  <c r="L275" i="1" s="1"/>
  <c r="P275" i="1" s="1"/>
  <c r="F275" i="1"/>
  <c r="Y274" i="1"/>
  <c r="X274" i="1"/>
  <c r="M274" i="1"/>
  <c r="J274" i="1"/>
  <c r="I274" i="1"/>
  <c r="L274" i="1" s="1"/>
  <c r="P274" i="1" s="1"/>
  <c r="F274" i="1"/>
  <c r="D274" i="1" s="1"/>
  <c r="E274" i="1" s="1"/>
  <c r="Y273" i="1"/>
  <c r="X273" i="1"/>
  <c r="M273" i="1"/>
  <c r="J273" i="1"/>
  <c r="I273" i="1"/>
  <c r="L273" i="1" s="1"/>
  <c r="P273" i="1" s="1"/>
  <c r="F273" i="1"/>
  <c r="Y272" i="1"/>
  <c r="X272" i="1"/>
  <c r="M272" i="1"/>
  <c r="K272" i="1"/>
  <c r="J272" i="1"/>
  <c r="I272" i="1"/>
  <c r="L272" i="1" s="1"/>
  <c r="P272" i="1" s="1"/>
  <c r="F272" i="1"/>
  <c r="D272" i="1"/>
  <c r="E272" i="1" s="1"/>
  <c r="Y271" i="1"/>
  <c r="X271" i="1"/>
  <c r="M271" i="1"/>
  <c r="L271" i="1"/>
  <c r="P271" i="1" s="1"/>
  <c r="K271" i="1"/>
  <c r="J271" i="1"/>
  <c r="I271" i="1"/>
  <c r="F271" i="1"/>
  <c r="D271" i="1" s="1"/>
  <c r="E271" i="1" s="1"/>
  <c r="Y270" i="1"/>
  <c r="X270" i="1"/>
  <c r="M270" i="1"/>
  <c r="K270" i="1"/>
  <c r="J270" i="1"/>
  <c r="I270" i="1"/>
  <c r="L270" i="1" s="1"/>
  <c r="P270" i="1" s="1"/>
  <c r="F270" i="1"/>
  <c r="D270" i="1"/>
  <c r="E270" i="1" s="1"/>
  <c r="Y269" i="1"/>
  <c r="X269" i="1"/>
  <c r="M269" i="1"/>
  <c r="L269" i="1"/>
  <c r="P269" i="1" s="1"/>
  <c r="K269" i="1"/>
  <c r="J269" i="1"/>
  <c r="I269" i="1"/>
  <c r="F269" i="1"/>
  <c r="D269" i="1" s="1"/>
  <c r="E269" i="1" s="1"/>
  <c r="Y268" i="1"/>
  <c r="X268" i="1"/>
  <c r="M268" i="1"/>
  <c r="K268" i="1"/>
  <c r="J268" i="1"/>
  <c r="I268" i="1"/>
  <c r="L268" i="1" s="1"/>
  <c r="P268" i="1" s="1"/>
  <c r="F268" i="1"/>
  <c r="D268" i="1"/>
  <c r="E268" i="1" s="1"/>
  <c r="Y267" i="1"/>
  <c r="X267" i="1"/>
  <c r="M267" i="1"/>
  <c r="L267" i="1"/>
  <c r="P267" i="1" s="1"/>
  <c r="J267" i="1"/>
  <c r="N278" i="1" s="1"/>
  <c r="I267" i="1"/>
  <c r="F267" i="1"/>
  <c r="D267" i="1"/>
  <c r="E267" i="1" s="1"/>
  <c r="L265" i="1"/>
  <c r="P265" i="1" s="1"/>
  <c r="I265" i="1"/>
  <c r="F265" i="1"/>
  <c r="K265" i="1" s="1"/>
  <c r="E265" i="1"/>
  <c r="D265" i="1"/>
  <c r="AA264" i="1"/>
  <c r="Z264" i="1"/>
  <c r="Y264" i="1"/>
  <c r="X264" i="1"/>
  <c r="K264" i="1"/>
  <c r="I264" i="1"/>
  <c r="L264" i="1" s="1"/>
  <c r="P264" i="1" s="1"/>
  <c r="E264" i="1"/>
  <c r="D264" i="1"/>
  <c r="AA263" i="1"/>
  <c r="Z263" i="1"/>
  <c r="Y263" i="1"/>
  <c r="X263" i="1"/>
  <c r="K263" i="1"/>
  <c r="I263" i="1"/>
  <c r="L263" i="1" s="1"/>
  <c r="P263" i="1" s="1"/>
  <c r="E263" i="1"/>
  <c r="D263" i="1"/>
  <c r="AA262" i="1"/>
  <c r="Z262" i="1"/>
  <c r="Y262" i="1"/>
  <c r="X262" i="1"/>
  <c r="L262" i="1"/>
  <c r="P262" i="1" s="1"/>
  <c r="K262" i="1"/>
  <c r="I262" i="1"/>
  <c r="D262" i="1"/>
  <c r="E262" i="1" s="1"/>
  <c r="AA261" i="1"/>
  <c r="Z261" i="1"/>
  <c r="Y261" i="1"/>
  <c r="X261" i="1"/>
  <c r="L261" i="1"/>
  <c r="P261" i="1" s="1"/>
  <c r="K261" i="1"/>
  <c r="I261" i="1"/>
  <c r="E261" i="1"/>
  <c r="D261" i="1"/>
  <c r="AA260" i="1"/>
  <c r="Z260" i="1"/>
  <c r="Y260" i="1"/>
  <c r="X260" i="1"/>
  <c r="K260" i="1"/>
  <c r="I260" i="1"/>
  <c r="L260" i="1" s="1"/>
  <c r="P260" i="1" s="1"/>
  <c r="E260" i="1"/>
  <c r="D260" i="1"/>
  <c r="AA259" i="1"/>
  <c r="Z259" i="1"/>
  <c r="Y259" i="1"/>
  <c r="X259" i="1"/>
  <c r="K259" i="1"/>
  <c r="I259" i="1"/>
  <c r="L259" i="1" s="1"/>
  <c r="P259" i="1" s="1"/>
  <c r="E259" i="1"/>
  <c r="D259" i="1"/>
  <c r="AA258" i="1"/>
  <c r="Z258" i="1"/>
  <c r="Y258" i="1"/>
  <c r="X258" i="1"/>
  <c r="L258" i="1"/>
  <c r="P258" i="1" s="1"/>
  <c r="K258" i="1"/>
  <c r="I258" i="1"/>
  <c r="D258" i="1"/>
  <c r="E258" i="1" s="1"/>
  <c r="AA257" i="1"/>
  <c r="Z257" i="1"/>
  <c r="Y257" i="1"/>
  <c r="X257" i="1"/>
  <c r="L257" i="1"/>
  <c r="P257" i="1" s="1"/>
  <c r="K257" i="1"/>
  <c r="I257" i="1"/>
  <c r="E257" i="1"/>
  <c r="D257" i="1"/>
  <c r="AA256" i="1"/>
  <c r="Z256" i="1"/>
  <c r="Y256" i="1"/>
  <c r="X256" i="1"/>
  <c r="K256" i="1"/>
  <c r="I256" i="1"/>
  <c r="L256" i="1" s="1"/>
  <c r="P256" i="1" s="1"/>
  <c r="E256" i="1"/>
  <c r="D256" i="1"/>
  <c r="AA255" i="1"/>
  <c r="Z255" i="1"/>
  <c r="Y255" i="1"/>
  <c r="X255" i="1"/>
  <c r="K255" i="1"/>
  <c r="I255" i="1"/>
  <c r="L255" i="1" s="1"/>
  <c r="P255" i="1" s="1"/>
  <c r="E255" i="1"/>
  <c r="D255" i="1"/>
  <c r="AA254" i="1"/>
  <c r="Z254" i="1"/>
  <c r="Y254" i="1"/>
  <c r="X254" i="1"/>
  <c r="L254" i="1"/>
  <c r="P254" i="1" s="1"/>
  <c r="K254" i="1"/>
  <c r="I254" i="1"/>
  <c r="D254" i="1"/>
  <c r="E254" i="1" s="1"/>
  <c r="AA252" i="1"/>
  <c r="Z252" i="1"/>
  <c r="Y252" i="1"/>
  <c r="X252" i="1"/>
  <c r="K252" i="1"/>
  <c r="G252" i="1"/>
  <c r="M265" i="1" s="1"/>
  <c r="D252" i="1"/>
  <c r="AA251" i="1"/>
  <c r="Z251" i="1"/>
  <c r="Y251" i="1"/>
  <c r="X251" i="1"/>
  <c r="K251" i="1"/>
  <c r="I251" i="1"/>
  <c r="L251" i="1" s="1"/>
  <c r="P251" i="1" s="1"/>
  <c r="G251" i="1"/>
  <c r="M264" i="1" s="1"/>
  <c r="D251" i="1"/>
  <c r="J251" i="1" s="1"/>
  <c r="AA250" i="1"/>
  <c r="Z250" i="1"/>
  <c r="Y250" i="1"/>
  <c r="X250" i="1"/>
  <c r="K250" i="1"/>
  <c r="G250" i="1"/>
  <c r="M263" i="1" s="1"/>
  <c r="D250" i="1"/>
  <c r="J263" i="1" s="1"/>
  <c r="AA249" i="1"/>
  <c r="Z249" i="1"/>
  <c r="Y249" i="1"/>
  <c r="X249" i="1"/>
  <c r="K249" i="1"/>
  <c r="G249" i="1"/>
  <c r="M262" i="1" s="1"/>
  <c r="D249" i="1"/>
  <c r="E249" i="1" s="1"/>
  <c r="AA248" i="1"/>
  <c r="Z248" i="1"/>
  <c r="Y248" i="1"/>
  <c r="X248" i="1"/>
  <c r="K248" i="1"/>
  <c r="I248" i="1"/>
  <c r="L248" i="1" s="1"/>
  <c r="P248" i="1" s="1"/>
  <c r="G248" i="1"/>
  <c r="M261" i="1" s="1"/>
  <c r="D248" i="1"/>
  <c r="J248" i="1" s="1"/>
  <c r="AA247" i="1"/>
  <c r="Z247" i="1"/>
  <c r="Y247" i="1"/>
  <c r="X247" i="1"/>
  <c r="K247" i="1"/>
  <c r="G247" i="1"/>
  <c r="M260" i="1" s="1"/>
  <c r="D247" i="1"/>
  <c r="E247" i="1" s="1"/>
  <c r="AA246" i="1"/>
  <c r="Z246" i="1"/>
  <c r="Y246" i="1"/>
  <c r="X246" i="1"/>
  <c r="K246" i="1"/>
  <c r="I246" i="1"/>
  <c r="L246" i="1" s="1"/>
  <c r="P246" i="1" s="1"/>
  <c r="G246" i="1"/>
  <c r="M259" i="1" s="1"/>
  <c r="D246" i="1"/>
  <c r="J246" i="1" s="1"/>
  <c r="AA245" i="1"/>
  <c r="Z245" i="1"/>
  <c r="Y245" i="1"/>
  <c r="X245" i="1"/>
  <c r="K245" i="1"/>
  <c r="G245" i="1"/>
  <c r="M258" i="1" s="1"/>
  <c r="D245" i="1"/>
  <c r="E245" i="1" s="1"/>
  <c r="AA244" i="1"/>
  <c r="Z244" i="1"/>
  <c r="Y244" i="1"/>
  <c r="X244" i="1"/>
  <c r="K244" i="1"/>
  <c r="I244" i="1"/>
  <c r="L244" i="1" s="1"/>
  <c r="P244" i="1" s="1"/>
  <c r="G244" i="1"/>
  <c r="M257" i="1" s="1"/>
  <c r="D244" i="1"/>
  <c r="J244" i="1" s="1"/>
  <c r="AA243" i="1"/>
  <c r="Z243" i="1"/>
  <c r="Y243" i="1"/>
  <c r="X243" i="1"/>
  <c r="K243" i="1"/>
  <c r="G243" i="1"/>
  <c r="M256" i="1" s="1"/>
  <c r="D243" i="1"/>
  <c r="E243" i="1" s="1"/>
  <c r="AA242" i="1"/>
  <c r="Z242" i="1"/>
  <c r="Y242" i="1"/>
  <c r="X242" i="1"/>
  <c r="K242" i="1"/>
  <c r="I242" i="1"/>
  <c r="L242" i="1" s="1"/>
  <c r="P242" i="1" s="1"/>
  <c r="G242" i="1"/>
  <c r="M255" i="1" s="1"/>
  <c r="D242" i="1"/>
  <c r="J242" i="1" s="1"/>
  <c r="AA241" i="1"/>
  <c r="Z241" i="1"/>
  <c r="Y241" i="1"/>
  <c r="X241" i="1"/>
  <c r="K241" i="1"/>
  <c r="G241" i="1"/>
  <c r="M254" i="1" s="1"/>
  <c r="D241" i="1"/>
  <c r="E241" i="1" s="1"/>
  <c r="AA239" i="1"/>
  <c r="Z239" i="1"/>
  <c r="Y239" i="1"/>
  <c r="X239" i="1"/>
  <c r="G239" i="1"/>
  <c r="D239" i="1"/>
  <c r="AA238" i="1"/>
  <c r="Z238" i="1"/>
  <c r="Y238" i="1"/>
  <c r="X238" i="1"/>
  <c r="G238" i="1"/>
  <c r="I238" i="1" s="1"/>
  <c r="L238" i="1" s="1"/>
  <c r="P238" i="1" s="1"/>
  <c r="D238" i="1"/>
  <c r="E238" i="1" s="1"/>
  <c r="AA237" i="1"/>
  <c r="Z237" i="1"/>
  <c r="Y237" i="1"/>
  <c r="X237" i="1"/>
  <c r="G237" i="1"/>
  <c r="I237" i="1" s="1"/>
  <c r="L237" i="1" s="1"/>
  <c r="P237" i="1" s="1"/>
  <c r="D237" i="1"/>
  <c r="E237" i="1" s="1"/>
  <c r="AA236" i="1"/>
  <c r="Z236" i="1"/>
  <c r="Y236" i="1"/>
  <c r="X236" i="1"/>
  <c r="G236" i="1"/>
  <c r="I236" i="1" s="1"/>
  <c r="L236" i="1" s="1"/>
  <c r="P236" i="1" s="1"/>
  <c r="D236" i="1"/>
  <c r="E236" i="1" s="1"/>
  <c r="AA235" i="1"/>
  <c r="Z235" i="1"/>
  <c r="Y235" i="1"/>
  <c r="X235" i="1"/>
  <c r="G235" i="1"/>
  <c r="I235" i="1" s="1"/>
  <c r="L235" i="1" s="1"/>
  <c r="P235" i="1" s="1"/>
  <c r="D235" i="1"/>
  <c r="E235" i="1" s="1"/>
  <c r="AA234" i="1"/>
  <c r="Z234" i="1"/>
  <c r="Y234" i="1"/>
  <c r="X234" i="1"/>
  <c r="G234" i="1"/>
  <c r="I234" i="1" s="1"/>
  <c r="L234" i="1" s="1"/>
  <c r="P234" i="1" s="1"/>
  <c r="D234" i="1"/>
  <c r="E234" i="1" s="1"/>
  <c r="AA233" i="1"/>
  <c r="Z233" i="1"/>
  <c r="Y233" i="1"/>
  <c r="X233" i="1"/>
  <c r="G233" i="1"/>
  <c r="I233" i="1" s="1"/>
  <c r="L233" i="1" s="1"/>
  <c r="P233" i="1" s="1"/>
  <c r="D233" i="1"/>
  <c r="E233" i="1" s="1"/>
  <c r="AA232" i="1"/>
  <c r="Z232" i="1"/>
  <c r="Y232" i="1"/>
  <c r="X232" i="1"/>
  <c r="G232" i="1"/>
  <c r="I232" i="1" s="1"/>
  <c r="L232" i="1" s="1"/>
  <c r="P232" i="1" s="1"/>
  <c r="D232" i="1"/>
  <c r="E232" i="1" s="1"/>
  <c r="AA231" i="1"/>
  <c r="Z231" i="1"/>
  <c r="Y231" i="1"/>
  <c r="X231" i="1"/>
  <c r="G231" i="1"/>
  <c r="I231" i="1" s="1"/>
  <c r="L231" i="1" s="1"/>
  <c r="P231" i="1" s="1"/>
  <c r="D231" i="1"/>
  <c r="E231" i="1" s="1"/>
  <c r="AA230" i="1"/>
  <c r="Z230" i="1"/>
  <c r="Y230" i="1"/>
  <c r="X230" i="1"/>
  <c r="G230" i="1"/>
  <c r="I230" i="1" s="1"/>
  <c r="L230" i="1" s="1"/>
  <c r="P230" i="1" s="1"/>
  <c r="D230" i="1"/>
  <c r="E230" i="1" s="1"/>
  <c r="AA229" i="1"/>
  <c r="Z229" i="1"/>
  <c r="Y229" i="1"/>
  <c r="X229" i="1"/>
  <c r="G229" i="1"/>
  <c r="I229" i="1" s="1"/>
  <c r="L229" i="1" s="1"/>
  <c r="P229" i="1" s="1"/>
  <c r="D229" i="1"/>
  <c r="E229" i="1" s="1"/>
  <c r="AA228" i="1"/>
  <c r="Z228" i="1"/>
  <c r="Y228" i="1"/>
  <c r="X228" i="1"/>
  <c r="G228" i="1"/>
  <c r="I228" i="1" s="1"/>
  <c r="L228" i="1" s="1"/>
  <c r="P228" i="1" s="1"/>
  <c r="D228" i="1"/>
  <c r="E228" i="1" s="1"/>
  <c r="AA226" i="1"/>
  <c r="Z226" i="1"/>
  <c r="Y226" i="1"/>
  <c r="X226" i="1"/>
  <c r="G226" i="1"/>
  <c r="D226" i="1"/>
  <c r="AA225" i="1"/>
  <c r="Z225" i="1"/>
  <c r="Y225" i="1"/>
  <c r="X225" i="1"/>
  <c r="G225" i="1"/>
  <c r="I225" i="1" s="1"/>
  <c r="L225" i="1" s="1"/>
  <c r="P225" i="1" s="1"/>
  <c r="D225" i="1"/>
  <c r="E225" i="1" s="1"/>
  <c r="AA224" i="1"/>
  <c r="Z224" i="1"/>
  <c r="Y224" i="1"/>
  <c r="X224" i="1"/>
  <c r="G224" i="1"/>
  <c r="I224" i="1" s="1"/>
  <c r="L224" i="1" s="1"/>
  <c r="P224" i="1" s="1"/>
  <c r="D224" i="1"/>
  <c r="E224" i="1" s="1"/>
  <c r="AA223" i="1"/>
  <c r="Z223" i="1"/>
  <c r="Y223" i="1"/>
  <c r="X223" i="1"/>
  <c r="G223" i="1"/>
  <c r="I223" i="1" s="1"/>
  <c r="L223" i="1" s="1"/>
  <c r="P223" i="1" s="1"/>
  <c r="D223" i="1"/>
  <c r="AA222" i="1"/>
  <c r="Z222" i="1"/>
  <c r="Y222" i="1"/>
  <c r="X222" i="1"/>
  <c r="G222" i="1"/>
  <c r="I222" i="1" s="1"/>
  <c r="L222" i="1" s="1"/>
  <c r="P222" i="1" s="1"/>
  <c r="D222" i="1"/>
  <c r="E222" i="1" s="1"/>
  <c r="AA221" i="1"/>
  <c r="Z221" i="1"/>
  <c r="Y221" i="1"/>
  <c r="X221" i="1"/>
  <c r="G221" i="1"/>
  <c r="I221" i="1" s="1"/>
  <c r="L221" i="1" s="1"/>
  <c r="P221" i="1" s="1"/>
  <c r="D221" i="1"/>
  <c r="E221" i="1" s="1"/>
  <c r="AA220" i="1"/>
  <c r="Z220" i="1"/>
  <c r="Y220" i="1"/>
  <c r="X220" i="1"/>
  <c r="G220" i="1"/>
  <c r="I220" i="1" s="1"/>
  <c r="L220" i="1" s="1"/>
  <c r="P220" i="1" s="1"/>
  <c r="D220" i="1"/>
  <c r="E220" i="1" s="1"/>
  <c r="AA219" i="1"/>
  <c r="Z219" i="1"/>
  <c r="Y219" i="1"/>
  <c r="X219" i="1"/>
  <c r="G219" i="1"/>
  <c r="I219" i="1" s="1"/>
  <c r="L219" i="1" s="1"/>
  <c r="P219" i="1" s="1"/>
  <c r="D219" i="1"/>
  <c r="E219" i="1" s="1"/>
  <c r="AA218" i="1"/>
  <c r="Z218" i="1"/>
  <c r="Y218" i="1"/>
  <c r="X218" i="1"/>
  <c r="G218" i="1"/>
  <c r="I218" i="1" s="1"/>
  <c r="L218" i="1" s="1"/>
  <c r="P218" i="1" s="1"/>
  <c r="D218" i="1"/>
  <c r="E218" i="1" s="1"/>
  <c r="AA217" i="1"/>
  <c r="Z217" i="1"/>
  <c r="Y217" i="1"/>
  <c r="X217" i="1"/>
  <c r="G217" i="1"/>
  <c r="I217" i="1" s="1"/>
  <c r="L217" i="1" s="1"/>
  <c r="P217" i="1" s="1"/>
  <c r="D217" i="1"/>
  <c r="J217" i="1" s="1"/>
  <c r="AA216" i="1"/>
  <c r="Z216" i="1"/>
  <c r="Y216" i="1"/>
  <c r="X216" i="1"/>
  <c r="G216" i="1"/>
  <c r="I216" i="1" s="1"/>
  <c r="L216" i="1" s="1"/>
  <c r="P216" i="1" s="1"/>
  <c r="D216" i="1"/>
  <c r="E216" i="1" s="1"/>
  <c r="AA215" i="1"/>
  <c r="Z215" i="1"/>
  <c r="Y215" i="1"/>
  <c r="X215" i="1"/>
  <c r="G215" i="1"/>
  <c r="I215" i="1" s="1"/>
  <c r="L215" i="1" s="1"/>
  <c r="P215" i="1" s="1"/>
  <c r="D215" i="1"/>
  <c r="E215" i="1" s="1"/>
  <c r="AA213" i="1"/>
  <c r="Z213" i="1"/>
  <c r="Y213" i="1"/>
  <c r="X213" i="1"/>
  <c r="G213" i="1"/>
  <c r="M213" i="1" s="1"/>
  <c r="D213" i="1"/>
  <c r="J213" i="1" s="1"/>
  <c r="AA212" i="1"/>
  <c r="Z212" i="1"/>
  <c r="Y212" i="1"/>
  <c r="X212" i="1"/>
  <c r="G212" i="1"/>
  <c r="I212" i="1" s="1"/>
  <c r="L212" i="1" s="1"/>
  <c r="P212" i="1" s="1"/>
  <c r="D212" i="1"/>
  <c r="E212" i="1" s="1"/>
  <c r="AA211" i="1"/>
  <c r="Z211" i="1"/>
  <c r="Y211" i="1"/>
  <c r="X211" i="1"/>
  <c r="G211" i="1"/>
  <c r="I211" i="1" s="1"/>
  <c r="L211" i="1" s="1"/>
  <c r="P211" i="1" s="1"/>
  <c r="D211" i="1"/>
  <c r="E211" i="1" s="1"/>
  <c r="AA210" i="1"/>
  <c r="Z210" i="1"/>
  <c r="Y210" i="1"/>
  <c r="X210" i="1"/>
  <c r="G210" i="1"/>
  <c r="I210" i="1" s="1"/>
  <c r="L210" i="1" s="1"/>
  <c r="P210" i="1" s="1"/>
  <c r="D210" i="1"/>
  <c r="E210" i="1" s="1"/>
  <c r="AA209" i="1"/>
  <c r="Z209" i="1"/>
  <c r="Y209" i="1"/>
  <c r="X209" i="1"/>
  <c r="G209" i="1"/>
  <c r="I209" i="1" s="1"/>
  <c r="L209" i="1" s="1"/>
  <c r="P209" i="1" s="1"/>
  <c r="D209" i="1"/>
  <c r="E209" i="1" s="1"/>
  <c r="AA208" i="1"/>
  <c r="Z208" i="1"/>
  <c r="Y208" i="1"/>
  <c r="X208" i="1"/>
  <c r="G208" i="1"/>
  <c r="I208" i="1" s="1"/>
  <c r="L208" i="1" s="1"/>
  <c r="P208" i="1" s="1"/>
  <c r="D208" i="1"/>
  <c r="E208" i="1" s="1"/>
  <c r="AA207" i="1"/>
  <c r="Z207" i="1"/>
  <c r="Y207" i="1"/>
  <c r="X207" i="1"/>
  <c r="G207" i="1"/>
  <c r="I207" i="1" s="1"/>
  <c r="L207" i="1" s="1"/>
  <c r="P207" i="1" s="1"/>
  <c r="D207" i="1"/>
  <c r="E207" i="1" s="1"/>
  <c r="AA206" i="1"/>
  <c r="Z206" i="1"/>
  <c r="Y206" i="1"/>
  <c r="X206" i="1"/>
  <c r="G206" i="1"/>
  <c r="I206" i="1" s="1"/>
  <c r="L206" i="1" s="1"/>
  <c r="P206" i="1" s="1"/>
  <c r="D206" i="1"/>
  <c r="E206" i="1" s="1"/>
  <c r="AA205" i="1"/>
  <c r="Z205" i="1"/>
  <c r="Y205" i="1"/>
  <c r="X205" i="1"/>
  <c r="G205" i="1"/>
  <c r="I205" i="1" s="1"/>
  <c r="L205" i="1" s="1"/>
  <c r="P205" i="1" s="1"/>
  <c r="D205" i="1"/>
  <c r="E205" i="1" s="1"/>
  <c r="AA204" i="1"/>
  <c r="Z204" i="1"/>
  <c r="Y204" i="1"/>
  <c r="X204" i="1"/>
  <c r="J204" i="1"/>
  <c r="G204" i="1"/>
  <c r="I204" i="1" s="1"/>
  <c r="L204" i="1" s="1"/>
  <c r="P204" i="1" s="1"/>
  <c r="E204" i="1"/>
  <c r="AA203" i="1"/>
  <c r="Z203" i="1"/>
  <c r="Y203" i="1"/>
  <c r="X203" i="1"/>
  <c r="J203" i="1"/>
  <c r="I203" i="1"/>
  <c r="L203" i="1" s="1"/>
  <c r="P203" i="1" s="1"/>
  <c r="G203" i="1"/>
  <c r="E203" i="1"/>
  <c r="AA202" i="1"/>
  <c r="Z202" i="1"/>
  <c r="Y202" i="1"/>
  <c r="X202" i="1"/>
  <c r="J202" i="1"/>
  <c r="G202" i="1"/>
  <c r="I202" i="1" s="1"/>
  <c r="L202" i="1" s="1"/>
  <c r="P202" i="1" s="1"/>
  <c r="E202" i="1"/>
  <c r="AA200" i="1"/>
  <c r="Z200" i="1"/>
  <c r="Y200" i="1"/>
  <c r="X200" i="1"/>
  <c r="J200" i="1"/>
  <c r="G200" i="1"/>
  <c r="I200" i="1" s="1"/>
  <c r="L200" i="1" s="1"/>
  <c r="P200" i="1" s="1"/>
  <c r="E200" i="1"/>
  <c r="AA199" i="1"/>
  <c r="Z199" i="1"/>
  <c r="Y199" i="1"/>
  <c r="X199" i="1"/>
  <c r="J199" i="1"/>
  <c r="G199" i="1"/>
  <c r="I199" i="1" s="1"/>
  <c r="L199" i="1" s="1"/>
  <c r="P199" i="1" s="1"/>
  <c r="E199" i="1"/>
  <c r="AA198" i="1"/>
  <c r="Z198" i="1"/>
  <c r="Y198" i="1"/>
  <c r="X198" i="1"/>
  <c r="J198" i="1"/>
  <c r="G198" i="1"/>
  <c r="M198" i="1" s="1"/>
  <c r="E198" i="1"/>
  <c r="Y197" i="1"/>
  <c r="X197" i="1"/>
  <c r="J197" i="1"/>
  <c r="G197" i="1"/>
  <c r="I197" i="1" s="1"/>
  <c r="L197" i="1" s="1"/>
  <c r="P197" i="1" s="1"/>
  <c r="E197" i="1"/>
  <c r="Y196" i="1"/>
  <c r="X196" i="1"/>
  <c r="J196" i="1"/>
  <c r="I196" i="1"/>
  <c r="L196" i="1" s="1"/>
  <c r="P196" i="1" s="1"/>
  <c r="G196" i="1"/>
  <c r="E196" i="1"/>
  <c r="Y195" i="1"/>
  <c r="X195" i="1"/>
  <c r="J195" i="1"/>
  <c r="G195" i="1"/>
  <c r="I195" i="1" s="1"/>
  <c r="L195" i="1" s="1"/>
  <c r="P195" i="1" s="1"/>
  <c r="E195" i="1"/>
  <c r="Y194" i="1"/>
  <c r="X194" i="1"/>
  <c r="J194" i="1"/>
  <c r="I194" i="1"/>
  <c r="L194" i="1" s="1"/>
  <c r="P194" i="1" s="1"/>
  <c r="G194" i="1"/>
  <c r="E194" i="1"/>
  <c r="Y193" i="1"/>
  <c r="X193" i="1"/>
  <c r="J193" i="1"/>
  <c r="G193" i="1"/>
  <c r="I193" i="1" s="1"/>
  <c r="L193" i="1" s="1"/>
  <c r="P193" i="1" s="1"/>
  <c r="E193" i="1"/>
  <c r="Y192" i="1"/>
  <c r="X192" i="1"/>
  <c r="J192" i="1"/>
  <c r="I192" i="1"/>
  <c r="L192" i="1" s="1"/>
  <c r="P192" i="1" s="1"/>
  <c r="G192" i="1"/>
  <c r="M192" i="1" s="1"/>
  <c r="E192" i="1"/>
  <c r="Y191" i="1"/>
  <c r="X191" i="1"/>
  <c r="J191" i="1"/>
  <c r="G191" i="1"/>
  <c r="I191" i="1" s="1"/>
  <c r="L191" i="1" s="1"/>
  <c r="P191" i="1" s="1"/>
  <c r="E191" i="1"/>
  <c r="Y190" i="1"/>
  <c r="X190" i="1"/>
  <c r="J190" i="1"/>
  <c r="G190" i="1"/>
  <c r="M190" i="1" s="1"/>
  <c r="E190" i="1"/>
  <c r="Y189" i="1"/>
  <c r="X189" i="1"/>
  <c r="J189" i="1"/>
  <c r="N200" i="1" s="1"/>
  <c r="G189" i="1"/>
  <c r="I189" i="1" s="1"/>
  <c r="L189" i="1" s="1"/>
  <c r="P189" i="1" s="1"/>
  <c r="E189" i="1"/>
  <c r="Y187" i="1"/>
  <c r="X187" i="1"/>
  <c r="J187" i="1"/>
  <c r="G187" i="1"/>
  <c r="I187" i="1" s="1"/>
  <c r="L187" i="1" s="1"/>
  <c r="P187" i="1" s="1"/>
  <c r="E187" i="1"/>
  <c r="Y186" i="1"/>
  <c r="X186" i="1"/>
  <c r="J186" i="1"/>
  <c r="G186" i="1"/>
  <c r="I186" i="1" s="1"/>
  <c r="L186" i="1" s="1"/>
  <c r="P186" i="1" s="1"/>
  <c r="E186" i="1"/>
  <c r="J185" i="1"/>
  <c r="I185" i="1"/>
  <c r="L185" i="1" s="1"/>
  <c r="P185" i="1" s="1"/>
  <c r="G185" i="1"/>
  <c r="E185" i="1"/>
  <c r="Y184" i="1"/>
  <c r="X184" i="1"/>
  <c r="J184" i="1"/>
  <c r="G184" i="1"/>
  <c r="I184" i="1" s="1"/>
  <c r="L184" i="1" s="1"/>
  <c r="P184" i="1" s="1"/>
  <c r="E184" i="1"/>
  <c r="AA183" i="1"/>
  <c r="Z183" i="1"/>
  <c r="Y183" i="1"/>
  <c r="X183" i="1"/>
  <c r="J183" i="1"/>
  <c r="G183" i="1"/>
  <c r="M183" i="1" s="1"/>
  <c r="E183" i="1"/>
  <c r="AA182" i="1"/>
  <c r="Z182" i="1"/>
  <c r="Y182" i="1"/>
  <c r="X182" i="1"/>
  <c r="J182" i="1"/>
  <c r="G182" i="1"/>
  <c r="I182" i="1" s="1"/>
  <c r="L182" i="1" s="1"/>
  <c r="P182" i="1" s="1"/>
  <c r="E182" i="1"/>
  <c r="AA181" i="1"/>
  <c r="Z181" i="1"/>
  <c r="Y181" i="1"/>
  <c r="X181" i="1"/>
  <c r="J181" i="1"/>
  <c r="G181" i="1"/>
  <c r="E181" i="1"/>
  <c r="AA180" i="1"/>
  <c r="Z180" i="1"/>
  <c r="Y180" i="1"/>
  <c r="X180" i="1"/>
  <c r="J180" i="1"/>
  <c r="G180" i="1"/>
  <c r="I180" i="1" s="1"/>
  <c r="L180" i="1" s="1"/>
  <c r="P180" i="1" s="1"/>
  <c r="E180" i="1"/>
  <c r="AA179" i="1"/>
  <c r="Z179" i="1"/>
  <c r="Y179" i="1"/>
  <c r="X179" i="1"/>
  <c r="J179" i="1"/>
  <c r="I179" i="1"/>
  <c r="L179" i="1" s="1"/>
  <c r="P179" i="1" s="1"/>
  <c r="G179" i="1"/>
  <c r="E179" i="1"/>
  <c r="AA178" i="1"/>
  <c r="Z178" i="1"/>
  <c r="Y178" i="1"/>
  <c r="X178" i="1"/>
  <c r="J178" i="1"/>
  <c r="G178" i="1"/>
  <c r="I178" i="1" s="1"/>
  <c r="L178" i="1" s="1"/>
  <c r="P178" i="1" s="1"/>
  <c r="E178" i="1"/>
  <c r="AA177" i="1"/>
  <c r="Z177" i="1"/>
  <c r="Y177" i="1"/>
  <c r="X177" i="1"/>
  <c r="J177" i="1"/>
  <c r="I177" i="1"/>
  <c r="L177" i="1" s="1"/>
  <c r="P177" i="1" s="1"/>
  <c r="G177" i="1"/>
  <c r="M177" i="1" s="1"/>
  <c r="E177" i="1"/>
  <c r="AA176" i="1"/>
  <c r="Z176" i="1"/>
  <c r="Y176" i="1"/>
  <c r="X176" i="1"/>
  <c r="J176" i="1"/>
  <c r="G176" i="1"/>
  <c r="I176" i="1" s="1"/>
  <c r="L176" i="1" s="1"/>
  <c r="P176" i="1" s="1"/>
  <c r="E176" i="1"/>
  <c r="AA174" i="1"/>
  <c r="Z174" i="1"/>
  <c r="Y174" i="1"/>
  <c r="X174" i="1"/>
  <c r="J174" i="1"/>
  <c r="G174" i="1"/>
  <c r="I174" i="1" s="1"/>
  <c r="L174" i="1" s="1"/>
  <c r="P174" i="1" s="1"/>
  <c r="E174" i="1"/>
  <c r="AA173" i="1"/>
  <c r="Z173" i="1"/>
  <c r="Y173" i="1"/>
  <c r="X173" i="1"/>
  <c r="J173" i="1"/>
  <c r="G173" i="1"/>
  <c r="I173" i="1" s="1"/>
  <c r="L173" i="1" s="1"/>
  <c r="P173" i="1" s="1"/>
  <c r="E173" i="1"/>
  <c r="AA172" i="1"/>
  <c r="Z172" i="1"/>
  <c r="Y172" i="1"/>
  <c r="X172" i="1"/>
  <c r="J172" i="1"/>
  <c r="I172" i="1"/>
  <c r="L172" i="1" s="1"/>
  <c r="P172" i="1" s="1"/>
  <c r="G172" i="1"/>
  <c r="E172" i="1"/>
  <c r="AA171" i="1"/>
  <c r="Z171" i="1"/>
  <c r="Y171" i="1"/>
  <c r="X171" i="1"/>
  <c r="J171" i="1"/>
  <c r="G171" i="1"/>
  <c r="I171" i="1" s="1"/>
  <c r="L171" i="1" s="1"/>
  <c r="P171" i="1" s="1"/>
  <c r="E171" i="1"/>
  <c r="AA170" i="1"/>
  <c r="Z170" i="1"/>
  <c r="Y170" i="1"/>
  <c r="X170" i="1"/>
  <c r="J170" i="1"/>
  <c r="I170" i="1"/>
  <c r="L170" i="1" s="1"/>
  <c r="P170" i="1" s="1"/>
  <c r="G170" i="1"/>
  <c r="M170" i="1" s="1"/>
  <c r="E170" i="1"/>
  <c r="AA169" i="1"/>
  <c r="Z169" i="1"/>
  <c r="Y169" i="1"/>
  <c r="X169" i="1"/>
  <c r="J169" i="1"/>
  <c r="G169" i="1"/>
  <c r="I169" i="1" s="1"/>
  <c r="L169" i="1" s="1"/>
  <c r="P169" i="1" s="1"/>
  <c r="E169" i="1"/>
  <c r="AA168" i="1"/>
  <c r="Z168" i="1"/>
  <c r="Y168" i="1"/>
  <c r="X168" i="1"/>
  <c r="J168" i="1"/>
  <c r="G168" i="1"/>
  <c r="M168" i="1" s="1"/>
  <c r="E168" i="1"/>
  <c r="AA167" i="1"/>
  <c r="Z167" i="1"/>
  <c r="Y167" i="1"/>
  <c r="X167" i="1"/>
  <c r="J167" i="1"/>
  <c r="G167" i="1"/>
  <c r="I167" i="1" s="1"/>
  <c r="L167" i="1" s="1"/>
  <c r="P167" i="1" s="1"/>
  <c r="E167" i="1"/>
  <c r="AA166" i="1"/>
  <c r="Z166" i="1"/>
  <c r="Y166" i="1"/>
  <c r="X166" i="1"/>
  <c r="J166" i="1"/>
  <c r="G166" i="1"/>
  <c r="E166" i="1"/>
  <c r="AA165" i="1"/>
  <c r="Z165" i="1"/>
  <c r="Y165" i="1"/>
  <c r="X165" i="1"/>
  <c r="J165" i="1"/>
  <c r="G165" i="1"/>
  <c r="I165" i="1" s="1"/>
  <c r="L165" i="1" s="1"/>
  <c r="P165" i="1" s="1"/>
  <c r="E165" i="1"/>
  <c r="AA164" i="1"/>
  <c r="Z164" i="1"/>
  <c r="Y164" i="1"/>
  <c r="X164" i="1"/>
  <c r="J164" i="1"/>
  <c r="I164" i="1"/>
  <c r="L164" i="1" s="1"/>
  <c r="P164" i="1" s="1"/>
  <c r="G164" i="1"/>
  <c r="M164" i="1" s="1"/>
  <c r="E164" i="1"/>
  <c r="AA163" i="1"/>
  <c r="Z163" i="1"/>
  <c r="Y163" i="1"/>
  <c r="X163" i="1"/>
  <c r="J163" i="1"/>
  <c r="N174" i="1" s="1"/>
  <c r="G163" i="1"/>
  <c r="I163" i="1" s="1"/>
  <c r="L163" i="1" s="1"/>
  <c r="P163" i="1" s="1"/>
  <c r="E163" i="1"/>
  <c r="AA161" i="1"/>
  <c r="Z161" i="1"/>
  <c r="Y161" i="1"/>
  <c r="X161" i="1"/>
  <c r="J161" i="1"/>
  <c r="G161" i="1"/>
  <c r="I161" i="1" s="1"/>
  <c r="L161" i="1" s="1"/>
  <c r="P161" i="1" s="1"/>
  <c r="E161" i="1"/>
  <c r="AA160" i="1"/>
  <c r="Z160" i="1"/>
  <c r="Y160" i="1"/>
  <c r="X160" i="1"/>
  <c r="J160" i="1"/>
  <c r="G160" i="1"/>
  <c r="I160" i="1" s="1"/>
  <c r="L160" i="1" s="1"/>
  <c r="P160" i="1" s="1"/>
  <c r="E160" i="1"/>
  <c r="AA159" i="1"/>
  <c r="Z159" i="1"/>
  <c r="Y159" i="1"/>
  <c r="X159" i="1"/>
  <c r="J159" i="1"/>
  <c r="I159" i="1"/>
  <c r="L159" i="1" s="1"/>
  <c r="P159" i="1" s="1"/>
  <c r="G159" i="1"/>
  <c r="E159" i="1"/>
  <c r="AA158" i="1"/>
  <c r="Z158" i="1"/>
  <c r="Y158" i="1"/>
  <c r="X158" i="1"/>
  <c r="J158" i="1"/>
  <c r="G158" i="1"/>
  <c r="I158" i="1" s="1"/>
  <c r="L158" i="1" s="1"/>
  <c r="P158" i="1" s="1"/>
  <c r="E158" i="1"/>
  <c r="AA157" i="1"/>
  <c r="Z157" i="1"/>
  <c r="Y157" i="1"/>
  <c r="X157" i="1"/>
  <c r="J157" i="1"/>
  <c r="I157" i="1"/>
  <c r="L157" i="1" s="1"/>
  <c r="P157" i="1" s="1"/>
  <c r="G157" i="1"/>
  <c r="M157" i="1" s="1"/>
  <c r="E157" i="1"/>
  <c r="AA156" i="1"/>
  <c r="Z156" i="1"/>
  <c r="Y156" i="1"/>
  <c r="X156" i="1"/>
  <c r="J156" i="1"/>
  <c r="G156" i="1"/>
  <c r="I156" i="1" s="1"/>
  <c r="L156" i="1" s="1"/>
  <c r="P156" i="1" s="1"/>
  <c r="E156" i="1"/>
  <c r="AA155" i="1"/>
  <c r="Z155" i="1"/>
  <c r="Y155" i="1"/>
  <c r="X155" i="1"/>
  <c r="J155" i="1"/>
  <c r="I155" i="1"/>
  <c r="L155" i="1" s="1"/>
  <c r="P155" i="1" s="1"/>
  <c r="G155" i="1"/>
  <c r="M155" i="1" s="1"/>
  <c r="E155" i="1"/>
  <c r="AA154" i="1"/>
  <c r="Z154" i="1"/>
  <c r="Y154" i="1"/>
  <c r="X154" i="1"/>
  <c r="J154" i="1"/>
  <c r="G154" i="1"/>
  <c r="I154" i="1" s="1"/>
  <c r="L154" i="1" s="1"/>
  <c r="P154" i="1" s="1"/>
  <c r="E154" i="1"/>
  <c r="AA153" i="1"/>
  <c r="Z153" i="1"/>
  <c r="Y153" i="1"/>
  <c r="X153" i="1"/>
  <c r="J153" i="1"/>
  <c r="G153" i="1"/>
  <c r="M153" i="1" s="1"/>
  <c r="E153" i="1"/>
  <c r="AA152" i="1"/>
  <c r="Z152" i="1"/>
  <c r="Y152" i="1"/>
  <c r="X152" i="1"/>
  <c r="J152" i="1"/>
  <c r="G152" i="1"/>
  <c r="I152" i="1" s="1"/>
  <c r="L152" i="1" s="1"/>
  <c r="P152" i="1" s="1"/>
  <c r="E152" i="1"/>
  <c r="AA151" i="1"/>
  <c r="Z151" i="1"/>
  <c r="Y151" i="1"/>
  <c r="X151" i="1"/>
  <c r="J151" i="1"/>
  <c r="I151" i="1"/>
  <c r="L151" i="1" s="1"/>
  <c r="P151" i="1" s="1"/>
  <c r="G151" i="1"/>
  <c r="E151" i="1"/>
  <c r="AA150" i="1"/>
  <c r="Z150" i="1"/>
  <c r="Y150" i="1"/>
  <c r="X150" i="1"/>
  <c r="J150" i="1"/>
  <c r="G150" i="1"/>
  <c r="I150" i="1" s="1"/>
  <c r="L150" i="1" s="1"/>
  <c r="P150" i="1" s="1"/>
  <c r="E150" i="1"/>
  <c r="AA147" i="1"/>
  <c r="Z147" i="1"/>
  <c r="Y147" i="1"/>
  <c r="X147" i="1"/>
  <c r="J147" i="1"/>
  <c r="G147" i="1"/>
  <c r="I147" i="1" s="1"/>
  <c r="L147" i="1" s="1"/>
  <c r="P147" i="1" s="1"/>
  <c r="E147" i="1"/>
  <c r="AA146" i="1"/>
  <c r="Z146" i="1"/>
  <c r="Y146" i="1"/>
  <c r="X146" i="1"/>
  <c r="J146" i="1"/>
  <c r="G146" i="1"/>
  <c r="I146" i="1" s="1"/>
  <c r="L146" i="1" s="1"/>
  <c r="P146" i="1" s="1"/>
  <c r="E146" i="1"/>
  <c r="AA145" i="1"/>
  <c r="Z145" i="1"/>
  <c r="Y145" i="1"/>
  <c r="X145" i="1"/>
  <c r="J145" i="1"/>
  <c r="G145" i="1"/>
  <c r="M145" i="1" s="1"/>
  <c r="E145" i="1"/>
  <c r="AA144" i="1"/>
  <c r="Z144" i="1"/>
  <c r="Y144" i="1"/>
  <c r="X144" i="1"/>
  <c r="J144" i="1"/>
  <c r="G144" i="1"/>
  <c r="I144" i="1" s="1"/>
  <c r="L144" i="1" s="1"/>
  <c r="P144" i="1" s="1"/>
  <c r="E144" i="1"/>
  <c r="AA143" i="1"/>
  <c r="Z143" i="1"/>
  <c r="Y143" i="1"/>
  <c r="X143" i="1"/>
  <c r="J143" i="1"/>
  <c r="I143" i="1"/>
  <c r="L143" i="1" s="1"/>
  <c r="P143" i="1" s="1"/>
  <c r="G143" i="1"/>
  <c r="E143" i="1"/>
  <c r="AA142" i="1"/>
  <c r="Z142" i="1"/>
  <c r="Y142" i="1"/>
  <c r="X142" i="1"/>
  <c r="J142" i="1"/>
  <c r="G142" i="1"/>
  <c r="I142" i="1" s="1"/>
  <c r="L142" i="1" s="1"/>
  <c r="P142" i="1" s="1"/>
  <c r="E142" i="1"/>
  <c r="AA141" i="1"/>
  <c r="Z141" i="1"/>
  <c r="Y141" i="1"/>
  <c r="X141" i="1"/>
  <c r="J141" i="1"/>
  <c r="I141" i="1"/>
  <c r="L141" i="1" s="1"/>
  <c r="P141" i="1" s="1"/>
  <c r="G141" i="1"/>
  <c r="E141" i="1"/>
  <c r="AA140" i="1"/>
  <c r="Z140" i="1"/>
  <c r="Y140" i="1"/>
  <c r="X140" i="1"/>
  <c r="J140" i="1"/>
  <c r="G140" i="1"/>
  <c r="I140" i="1" s="1"/>
  <c r="L140" i="1" s="1"/>
  <c r="P140" i="1" s="1"/>
  <c r="E140" i="1"/>
  <c r="AA139" i="1"/>
  <c r="Z139" i="1"/>
  <c r="Y139" i="1"/>
  <c r="X139" i="1"/>
  <c r="J139" i="1"/>
  <c r="I139" i="1"/>
  <c r="L139" i="1" s="1"/>
  <c r="P139" i="1" s="1"/>
  <c r="G139" i="1"/>
  <c r="M139" i="1" s="1"/>
  <c r="E139" i="1"/>
  <c r="AA138" i="1"/>
  <c r="Z138" i="1"/>
  <c r="Y138" i="1"/>
  <c r="X138" i="1"/>
  <c r="J138" i="1"/>
  <c r="G138" i="1"/>
  <c r="I138" i="1" s="1"/>
  <c r="L138" i="1" s="1"/>
  <c r="P138" i="1" s="1"/>
  <c r="E138" i="1"/>
  <c r="AA137" i="1"/>
  <c r="Z137" i="1"/>
  <c r="Y137" i="1"/>
  <c r="X137" i="1"/>
  <c r="J137" i="1"/>
  <c r="G137" i="1"/>
  <c r="M137" i="1" s="1"/>
  <c r="E137" i="1"/>
  <c r="AA136" i="1"/>
  <c r="Z136" i="1"/>
  <c r="Y136" i="1"/>
  <c r="X136" i="1"/>
  <c r="J136" i="1"/>
  <c r="G136" i="1"/>
  <c r="I136" i="1" s="1"/>
  <c r="L136" i="1" s="1"/>
  <c r="P136" i="1" s="1"/>
  <c r="E136" i="1"/>
  <c r="H147" i="1" s="1"/>
  <c r="AA134" i="1"/>
  <c r="Z134" i="1"/>
  <c r="Y134" i="1"/>
  <c r="X134" i="1"/>
  <c r="J134" i="1"/>
  <c r="G134" i="1"/>
  <c r="I134" i="1" s="1"/>
  <c r="L134" i="1" s="1"/>
  <c r="P134" i="1" s="1"/>
  <c r="AA133" i="1"/>
  <c r="Z133" i="1"/>
  <c r="Y133" i="1"/>
  <c r="X133" i="1"/>
  <c r="J133" i="1"/>
  <c r="G133" i="1"/>
  <c r="I133" i="1" s="1"/>
  <c r="L133" i="1" s="1"/>
  <c r="P133" i="1" s="1"/>
  <c r="AA132" i="1"/>
  <c r="Z132" i="1"/>
  <c r="Y132" i="1"/>
  <c r="X132" i="1"/>
  <c r="J132" i="1"/>
  <c r="G132" i="1"/>
  <c r="I132" i="1" s="1"/>
  <c r="L132" i="1" s="1"/>
  <c r="P132" i="1" s="1"/>
  <c r="AA131" i="1"/>
  <c r="Z131" i="1"/>
  <c r="Y131" i="1"/>
  <c r="X131" i="1"/>
  <c r="J131" i="1"/>
  <c r="G131" i="1"/>
  <c r="I131" i="1" s="1"/>
  <c r="L131" i="1" s="1"/>
  <c r="P131" i="1" s="1"/>
  <c r="AA130" i="1"/>
  <c r="Z130" i="1"/>
  <c r="Y130" i="1"/>
  <c r="X130" i="1"/>
  <c r="J130" i="1"/>
  <c r="G130" i="1"/>
  <c r="I130" i="1" s="1"/>
  <c r="L130" i="1" s="1"/>
  <c r="P130" i="1" s="1"/>
  <c r="Y129" i="1"/>
  <c r="X129" i="1"/>
  <c r="J129" i="1"/>
  <c r="G129" i="1"/>
  <c r="I129" i="1" s="1"/>
  <c r="L129" i="1" s="1"/>
  <c r="P129" i="1" s="1"/>
  <c r="Y128" i="1"/>
  <c r="X128" i="1"/>
  <c r="J128" i="1"/>
  <c r="G128" i="1"/>
  <c r="I128" i="1" s="1"/>
  <c r="L128" i="1" s="1"/>
  <c r="P128" i="1" s="1"/>
  <c r="Y127" i="1"/>
  <c r="X127" i="1"/>
  <c r="J127" i="1"/>
  <c r="G127" i="1"/>
  <c r="I127" i="1" s="1"/>
  <c r="L127" i="1" s="1"/>
  <c r="P127" i="1" s="1"/>
  <c r="Y126" i="1"/>
  <c r="X126" i="1"/>
  <c r="J126" i="1"/>
  <c r="G126" i="1"/>
  <c r="I126" i="1" s="1"/>
  <c r="L126" i="1" s="1"/>
  <c r="P126" i="1" s="1"/>
  <c r="Y125" i="1"/>
  <c r="X125" i="1"/>
  <c r="J125" i="1"/>
  <c r="G125" i="1"/>
  <c r="I125" i="1" s="1"/>
  <c r="L125" i="1" s="1"/>
  <c r="P125" i="1" s="1"/>
  <c r="Y124" i="1"/>
  <c r="X124" i="1"/>
  <c r="J124" i="1"/>
  <c r="G124" i="1"/>
  <c r="I124" i="1" s="1"/>
  <c r="L124" i="1" s="1"/>
  <c r="P124" i="1" s="1"/>
  <c r="Y123" i="1"/>
  <c r="X123" i="1"/>
  <c r="J123" i="1"/>
  <c r="N134" i="1" s="1"/>
  <c r="G123" i="1"/>
  <c r="I123" i="1" s="1"/>
  <c r="L123" i="1" s="1"/>
  <c r="P123" i="1" s="1"/>
  <c r="Y121" i="1"/>
  <c r="X121" i="1"/>
  <c r="J121" i="1"/>
  <c r="G121" i="1"/>
  <c r="M121" i="1" s="1"/>
  <c r="Y120" i="1"/>
  <c r="X120" i="1"/>
  <c r="J120" i="1"/>
  <c r="I120" i="1"/>
  <c r="L120" i="1" s="1"/>
  <c r="P120" i="1" s="1"/>
  <c r="G120" i="1"/>
  <c r="M120" i="1" s="1"/>
  <c r="Y119" i="1"/>
  <c r="X119" i="1"/>
  <c r="J119" i="1"/>
  <c r="I119" i="1"/>
  <c r="L119" i="1" s="1"/>
  <c r="P119" i="1" s="1"/>
  <c r="G119" i="1"/>
  <c r="Y118" i="1"/>
  <c r="X118" i="1"/>
  <c r="J118" i="1"/>
  <c r="I118" i="1"/>
  <c r="L118" i="1" s="1"/>
  <c r="P118" i="1" s="1"/>
  <c r="G118" i="1"/>
  <c r="J117" i="1"/>
  <c r="I117" i="1"/>
  <c r="L117" i="1" s="1"/>
  <c r="P117" i="1" s="1"/>
  <c r="G117" i="1"/>
  <c r="J116" i="1"/>
  <c r="I116" i="1"/>
  <c r="L116" i="1" s="1"/>
  <c r="P116" i="1" s="1"/>
  <c r="G116" i="1"/>
  <c r="M116" i="1" s="1"/>
  <c r="J115" i="1"/>
  <c r="G115" i="1"/>
  <c r="M115" i="1" s="1"/>
  <c r="J114" i="1"/>
  <c r="I114" i="1"/>
  <c r="L114" i="1" s="1"/>
  <c r="P114" i="1" s="1"/>
  <c r="G114" i="1"/>
  <c r="J113" i="1"/>
  <c r="I113" i="1"/>
  <c r="L113" i="1" s="1"/>
  <c r="P113" i="1" s="1"/>
  <c r="G113" i="1"/>
  <c r="J112" i="1"/>
  <c r="I112" i="1"/>
  <c r="L112" i="1" s="1"/>
  <c r="P112" i="1" s="1"/>
  <c r="G112" i="1"/>
  <c r="M112" i="1" s="1"/>
  <c r="J111" i="1"/>
  <c r="G111" i="1"/>
  <c r="M111" i="1" s="1"/>
  <c r="J110" i="1"/>
  <c r="N121" i="1" s="1"/>
  <c r="I110" i="1"/>
  <c r="L110" i="1" s="1"/>
  <c r="P110" i="1" s="1"/>
  <c r="G110" i="1"/>
  <c r="J108" i="1"/>
  <c r="G108" i="1"/>
  <c r="I108" i="1" s="1"/>
  <c r="L108" i="1" s="1"/>
  <c r="P108" i="1" s="1"/>
  <c r="J107" i="1"/>
  <c r="G107" i="1"/>
  <c r="I107" i="1" s="1"/>
  <c r="L107" i="1" s="1"/>
  <c r="P107" i="1" s="1"/>
  <c r="J106" i="1"/>
  <c r="G106" i="1"/>
  <c r="I106" i="1" s="1"/>
  <c r="L106" i="1" s="1"/>
  <c r="P106" i="1" s="1"/>
  <c r="J105" i="1"/>
  <c r="G105" i="1"/>
  <c r="I105" i="1" s="1"/>
  <c r="L105" i="1" s="1"/>
  <c r="P105" i="1" s="1"/>
  <c r="J104" i="1"/>
  <c r="G104" i="1"/>
  <c r="I104" i="1" s="1"/>
  <c r="L104" i="1" s="1"/>
  <c r="P104" i="1" s="1"/>
  <c r="J103" i="1"/>
  <c r="G103" i="1"/>
  <c r="I103" i="1" s="1"/>
  <c r="L103" i="1" s="1"/>
  <c r="P103" i="1" s="1"/>
  <c r="J102" i="1"/>
  <c r="G102" i="1"/>
  <c r="I102" i="1" s="1"/>
  <c r="L102" i="1" s="1"/>
  <c r="P102" i="1" s="1"/>
  <c r="J101" i="1"/>
  <c r="G101" i="1"/>
  <c r="I101" i="1" s="1"/>
  <c r="L101" i="1" s="1"/>
  <c r="P101" i="1" s="1"/>
  <c r="J100" i="1"/>
  <c r="G100" i="1"/>
  <c r="I100" i="1" s="1"/>
  <c r="L100" i="1" s="1"/>
  <c r="P100" i="1" s="1"/>
  <c r="J99" i="1"/>
  <c r="G99" i="1"/>
  <c r="I99" i="1" s="1"/>
  <c r="L99" i="1" s="1"/>
  <c r="P99" i="1" s="1"/>
  <c r="J98" i="1"/>
  <c r="G98" i="1"/>
  <c r="I98" i="1" s="1"/>
  <c r="L98" i="1" s="1"/>
  <c r="P98" i="1" s="1"/>
  <c r="J97" i="1"/>
  <c r="G97" i="1"/>
  <c r="I97" i="1" s="1"/>
  <c r="L97" i="1" s="1"/>
  <c r="P97" i="1" s="1"/>
  <c r="J95" i="1"/>
  <c r="I95" i="1"/>
  <c r="L95" i="1" s="1"/>
  <c r="P95" i="1" s="1"/>
  <c r="G95" i="1"/>
  <c r="J94" i="1"/>
  <c r="I94" i="1"/>
  <c r="L94" i="1" s="1"/>
  <c r="P94" i="1" s="1"/>
  <c r="G94" i="1"/>
  <c r="J93" i="1"/>
  <c r="I93" i="1"/>
  <c r="L93" i="1" s="1"/>
  <c r="P93" i="1" s="1"/>
  <c r="G93" i="1"/>
  <c r="M93" i="1" s="1"/>
  <c r="J92" i="1"/>
  <c r="G92" i="1"/>
  <c r="I92" i="1" s="1"/>
  <c r="L92" i="1" s="1"/>
  <c r="P92" i="1" s="1"/>
  <c r="J91" i="1"/>
  <c r="I91" i="1"/>
  <c r="L91" i="1" s="1"/>
  <c r="P91" i="1" s="1"/>
  <c r="G91" i="1"/>
  <c r="J90" i="1"/>
  <c r="I90" i="1"/>
  <c r="L90" i="1" s="1"/>
  <c r="P90" i="1" s="1"/>
  <c r="G90" i="1"/>
  <c r="J89" i="1"/>
  <c r="I89" i="1"/>
  <c r="L89" i="1" s="1"/>
  <c r="P89" i="1" s="1"/>
  <c r="G89" i="1"/>
  <c r="M89" i="1" s="1"/>
  <c r="J88" i="1"/>
  <c r="G88" i="1"/>
  <c r="J87" i="1"/>
  <c r="I87" i="1"/>
  <c r="L87" i="1" s="1"/>
  <c r="P87" i="1" s="1"/>
  <c r="G87" i="1"/>
  <c r="J86" i="1"/>
  <c r="N95" i="1" s="1"/>
  <c r="I86" i="1"/>
  <c r="L86" i="1" s="1"/>
  <c r="P86" i="1" s="1"/>
  <c r="G86" i="1"/>
  <c r="J85" i="1"/>
  <c r="I85" i="1"/>
  <c r="L85" i="1" s="1"/>
  <c r="P85" i="1" s="1"/>
  <c r="G85" i="1"/>
  <c r="M85" i="1" s="1"/>
  <c r="J84" i="1"/>
  <c r="G84" i="1"/>
  <c r="I84" i="1" s="1"/>
  <c r="L84" i="1" s="1"/>
  <c r="P84" i="1" s="1"/>
  <c r="J82" i="1"/>
  <c r="G82" i="1"/>
  <c r="I82" i="1" s="1"/>
  <c r="L82" i="1" s="1"/>
  <c r="P82" i="1" s="1"/>
  <c r="J81" i="1"/>
  <c r="G81" i="1"/>
  <c r="I81" i="1" s="1"/>
  <c r="L81" i="1" s="1"/>
  <c r="P81" i="1" s="1"/>
  <c r="J80" i="1"/>
  <c r="G80" i="1"/>
  <c r="I80" i="1" s="1"/>
  <c r="L80" i="1" s="1"/>
  <c r="P80" i="1" s="1"/>
  <c r="J79" i="1"/>
  <c r="G79" i="1"/>
  <c r="I79" i="1" s="1"/>
  <c r="L79" i="1" s="1"/>
  <c r="P79" i="1" s="1"/>
  <c r="J78" i="1"/>
  <c r="G78" i="1"/>
  <c r="I78" i="1" s="1"/>
  <c r="L78" i="1" s="1"/>
  <c r="P78" i="1" s="1"/>
  <c r="J77" i="1"/>
  <c r="G77" i="1"/>
  <c r="I77" i="1" s="1"/>
  <c r="L77" i="1" s="1"/>
  <c r="P77" i="1" s="1"/>
  <c r="J76" i="1"/>
  <c r="G76" i="1"/>
  <c r="I76" i="1" s="1"/>
  <c r="L76" i="1" s="1"/>
  <c r="P76" i="1" s="1"/>
  <c r="J75" i="1"/>
  <c r="G75" i="1"/>
  <c r="I75" i="1" s="1"/>
  <c r="L75" i="1" s="1"/>
  <c r="P75" i="1" s="1"/>
  <c r="J74" i="1"/>
  <c r="G74" i="1"/>
  <c r="I74" i="1" s="1"/>
  <c r="L74" i="1" s="1"/>
  <c r="P74" i="1" s="1"/>
  <c r="J73" i="1"/>
  <c r="G73" i="1"/>
  <c r="I73" i="1" s="1"/>
  <c r="L73" i="1" s="1"/>
  <c r="P73" i="1" s="1"/>
  <c r="J72" i="1"/>
  <c r="G72" i="1"/>
  <c r="I72" i="1" s="1"/>
  <c r="L72" i="1" s="1"/>
  <c r="P72" i="1" s="1"/>
  <c r="J71" i="1"/>
  <c r="G71" i="1"/>
  <c r="J69" i="1"/>
  <c r="G69" i="1"/>
  <c r="I69" i="1" s="1"/>
  <c r="L69" i="1" s="1"/>
  <c r="P69" i="1" s="1"/>
  <c r="J68" i="1"/>
  <c r="I68" i="1"/>
  <c r="L68" i="1" s="1"/>
  <c r="P68" i="1" s="1"/>
  <c r="G68" i="1"/>
  <c r="J67" i="1"/>
  <c r="I67" i="1"/>
  <c r="L67" i="1" s="1"/>
  <c r="P67" i="1" s="1"/>
  <c r="G67" i="1"/>
  <c r="J66" i="1"/>
  <c r="I66" i="1"/>
  <c r="L66" i="1" s="1"/>
  <c r="P66" i="1" s="1"/>
  <c r="G66" i="1"/>
  <c r="M66" i="1" s="1"/>
  <c r="J65" i="1"/>
  <c r="G65" i="1"/>
  <c r="I65" i="1" s="1"/>
  <c r="L65" i="1" s="1"/>
  <c r="P65" i="1" s="1"/>
  <c r="J64" i="1"/>
  <c r="I64" i="1"/>
  <c r="L64" i="1" s="1"/>
  <c r="P64" i="1" s="1"/>
  <c r="G64" i="1"/>
  <c r="J63" i="1"/>
  <c r="I63" i="1"/>
  <c r="L63" i="1" s="1"/>
  <c r="P63" i="1" s="1"/>
  <c r="G63" i="1"/>
  <c r="J62" i="1"/>
  <c r="I62" i="1"/>
  <c r="L62" i="1" s="1"/>
  <c r="P62" i="1" s="1"/>
  <c r="G62" i="1"/>
  <c r="M62" i="1" s="1"/>
  <c r="J61" i="1"/>
  <c r="G61" i="1"/>
  <c r="I61" i="1" s="1"/>
  <c r="L61" i="1" s="1"/>
  <c r="P61" i="1" s="1"/>
  <c r="J60" i="1"/>
  <c r="I60" i="1"/>
  <c r="L60" i="1" s="1"/>
  <c r="P60" i="1" s="1"/>
  <c r="G60" i="1"/>
  <c r="J59" i="1"/>
  <c r="N69" i="1" s="1"/>
  <c r="I59" i="1"/>
  <c r="L59" i="1" s="1"/>
  <c r="P59" i="1" s="1"/>
  <c r="G59" i="1"/>
  <c r="J58" i="1"/>
  <c r="I58" i="1"/>
  <c r="L58" i="1" s="1"/>
  <c r="P58" i="1" s="1"/>
  <c r="G58" i="1"/>
  <c r="M58" i="1" s="1"/>
  <c r="J56" i="1"/>
  <c r="I56" i="1"/>
  <c r="L56" i="1" s="1"/>
  <c r="P56" i="1" s="1"/>
  <c r="G56" i="1"/>
  <c r="M56" i="1" s="1"/>
  <c r="J55" i="1"/>
  <c r="G55" i="1"/>
  <c r="M55" i="1" s="1"/>
  <c r="J54" i="1"/>
  <c r="I54" i="1"/>
  <c r="L54" i="1" s="1"/>
  <c r="P54" i="1" s="1"/>
  <c r="G54" i="1"/>
  <c r="J53" i="1"/>
  <c r="I53" i="1"/>
  <c r="L53" i="1" s="1"/>
  <c r="P53" i="1" s="1"/>
  <c r="G53" i="1"/>
  <c r="J52" i="1"/>
  <c r="I52" i="1"/>
  <c r="L52" i="1" s="1"/>
  <c r="P52" i="1" s="1"/>
  <c r="G52" i="1"/>
  <c r="J51" i="1"/>
  <c r="G51" i="1"/>
  <c r="M51" i="1" s="1"/>
  <c r="J50" i="1"/>
  <c r="I50" i="1"/>
  <c r="L50" i="1" s="1"/>
  <c r="P50" i="1" s="1"/>
  <c r="G50" i="1"/>
  <c r="J49" i="1"/>
  <c r="I49" i="1"/>
  <c r="L49" i="1" s="1"/>
  <c r="P49" i="1" s="1"/>
  <c r="G49" i="1"/>
  <c r="M49" i="1" s="1"/>
  <c r="J48" i="1"/>
  <c r="I48" i="1"/>
  <c r="L48" i="1" s="1"/>
  <c r="P48" i="1" s="1"/>
  <c r="G48" i="1"/>
  <c r="J47" i="1"/>
  <c r="G47" i="1"/>
  <c r="J46" i="1"/>
  <c r="I46" i="1"/>
  <c r="L46" i="1" s="1"/>
  <c r="P46" i="1" s="1"/>
  <c r="G46" i="1"/>
  <c r="J45" i="1"/>
  <c r="N56" i="1" s="1"/>
  <c r="I45" i="1"/>
  <c r="L45" i="1" s="1"/>
  <c r="P45" i="1" s="1"/>
  <c r="G45" i="1"/>
  <c r="P44" i="1"/>
  <c r="J43" i="1"/>
  <c r="I43" i="1"/>
  <c r="L43" i="1" s="1"/>
  <c r="P43" i="1" s="1"/>
  <c r="G43" i="1"/>
  <c r="I42" i="1"/>
  <c r="L42" i="1" s="1"/>
  <c r="P42" i="1" s="1"/>
  <c r="G42" i="1"/>
  <c r="I41" i="1"/>
  <c r="L41" i="1" s="1"/>
  <c r="P41" i="1" s="1"/>
  <c r="G41" i="1"/>
  <c r="J40" i="1"/>
  <c r="N43" i="1" s="1"/>
  <c r="I40" i="1"/>
  <c r="L40" i="1" s="1"/>
  <c r="P40" i="1" s="1"/>
  <c r="G40" i="1"/>
  <c r="G39" i="1"/>
  <c r="I39" i="1" s="1"/>
  <c r="L39" i="1" s="1"/>
  <c r="P39" i="1" s="1"/>
  <c r="I38" i="1"/>
  <c r="L38" i="1" s="1"/>
  <c r="P38" i="1" s="1"/>
  <c r="G38" i="1"/>
  <c r="J37" i="1"/>
  <c r="I37" i="1"/>
  <c r="L37" i="1" s="1"/>
  <c r="P37" i="1" s="1"/>
  <c r="G37" i="1"/>
  <c r="I36" i="1"/>
  <c r="L36" i="1" s="1"/>
  <c r="P36" i="1" s="1"/>
  <c r="G36" i="1"/>
  <c r="I35" i="1"/>
  <c r="L35" i="1" s="1"/>
  <c r="P35" i="1" s="1"/>
  <c r="G35" i="1"/>
  <c r="J34" i="1"/>
  <c r="G34" i="1"/>
  <c r="M34" i="1" s="1"/>
  <c r="I33" i="1"/>
  <c r="L33" i="1" s="1"/>
  <c r="P33" i="1" s="1"/>
  <c r="G33" i="1"/>
  <c r="G32" i="1"/>
  <c r="I32" i="1" s="1"/>
  <c r="L32" i="1" s="1"/>
  <c r="P32" i="1" s="1"/>
  <c r="J30" i="1"/>
  <c r="I30" i="1"/>
  <c r="L30" i="1" s="1"/>
  <c r="G30" i="1"/>
  <c r="J29" i="1"/>
  <c r="G29" i="1"/>
  <c r="I29" i="1" s="1"/>
  <c r="L29" i="1" s="1"/>
  <c r="J28" i="1"/>
  <c r="G28" i="1"/>
  <c r="M28" i="1" s="1"/>
  <c r="J27" i="1"/>
  <c r="G27" i="1"/>
  <c r="I27" i="1" s="1"/>
  <c r="L27" i="1" s="1"/>
  <c r="J25" i="1"/>
  <c r="G25" i="1"/>
  <c r="I25" i="1" s="1"/>
  <c r="L25" i="1" s="1"/>
  <c r="J24" i="1"/>
  <c r="I24" i="1"/>
  <c r="L24" i="1" s="1"/>
  <c r="G24" i="1"/>
  <c r="J23" i="1"/>
  <c r="G23" i="1"/>
  <c r="I23" i="1" s="1"/>
  <c r="L23" i="1" s="1"/>
  <c r="J22" i="1"/>
  <c r="G22" i="1"/>
  <c r="I22" i="1" s="1"/>
  <c r="L22" i="1" s="1"/>
  <c r="J20" i="1"/>
  <c r="I20" i="1"/>
  <c r="L20" i="1" s="1"/>
  <c r="G20" i="1"/>
  <c r="E20" i="1"/>
  <c r="J19" i="1"/>
  <c r="I19" i="1"/>
  <c r="L19" i="1" s="1"/>
  <c r="G19" i="1"/>
  <c r="J18" i="1"/>
  <c r="N20" i="1" s="1"/>
  <c r="G18" i="1"/>
  <c r="I18" i="1" s="1"/>
  <c r="L18" i="1" s="1"/>
  <c r="J17" i="1"/>
  <c r="G17" i="1"/>
  <c r="M17" i="1" s="1"/>
  <c r="J15" i="1"/>
  <c r="I15" i="1"/>
  <c r="L15" i="1" s="1"/>
  <c r="G15" i="1"/>
  <c r="J14" i="1"/>
  <c r="N15" i="1" s="1"/>
  <c r="G14" i="1"/>
  <c r="I14" i="1" s="1"/>
  <c r="L14" i="1" s="1"/>
  <c r="J13" i="1"/>
  <c r="G13" i="1"/>
  <c r="M13" i="1" s="1"/>
  <c r="G12" i="1"/>
  <c r="I12" i="1" s="1"/>
  <c r="L12" i="1" s="1"/>
  <c r="G10" i="1"/>
  <c r="I10" i="1" s="1"/>
  <c r="F10" i="1"/>
  <c r="F9" i="1"/>
  <c r="G9" i="1" s="1"/>
  <c r="I9" i="1" s="1"/>
  <c r="F8" i="1"/>
  <c r="G8" i="1" s="1"/>
  <c r="H265" i="1" l="1"/>
  <c r="M47" i="1"/>
  <c r="M88" i="1"/>
  <c r="M239" i="1"/>
  <c r="K273" i="1"/>
  <c r="D273" i="1"/>
  <c r="E273" i="1" s="1"/>
  <c r="J330" i="1"/>
  <c r="K330" i="1"/>
  <c r="M330" i="1"/>
  <c r="F330" i="1"/>
  <c r="D330" i="1" s="1"/>
  <c r="E330" i="1" s="1"/>
  <c r="I13" i="1"/>
  <c r="L13" i="1" s="1"/>
  <c r="M15" i="1"/>
  <c r="I17" i="1"/>
  <c r="L17" i="1" s="1"/>
  <c r="M19" i="1"/>
  <c r="M20" i="1"/>
  <c r="M24" i="1"/>
  <c r="I28" i="1"/>
  <c r="L28" i="1" s="1"/>
  <c r="M30" i="1"/>
  <c r="I34" i="1"/>
  <c r="L34" i="1" s="1"/>
  <c r="P34" i="1" s="1"/>
  <c r="M43" i="1"/>
  <c r="M46" i="1"/>
  <c r="I47" i="1"/>
  <c r="L47" i="1" s="1"/>
  <c r="P47" i="1" s="1"/>
  <c r="M50" i="1"/>
  <c r="I51" i="1"/>
  <c r="L51" i="1" s="1"/>
  <c r="P51" i="1" s="1"/>
  <c r="M54" i="1"/>
  <c r="I55" i="1"/>
  <c r="L55" i="1" s="1"/>
  <c r="P55" i="1" s="1"/>
  <c r="M60" i="1"/>
  <c r="M64" i="1"/>
  <c r="M68" i="1"/>
  <c r="N82" i="1"/>
  <c r="M87" i="1"/>
  <c r="I88" i="1"/>
  <c r="L88" i="1" s="1"/>
  <c r="P88" i="1" s="1"/>
  <c r="M91" i="1"/>
  <c r="M95" i="1"/>
  <c r="M110" i="1"/>
  <c r="I111" i="1"/>
  <c r="L111" i="1" s="1"/>
  <c r="P111" i="1" s="1"/>
  <c r="M114" i="1"/>
  <c r="I115" i="1"/>
  <c r="L115" i="1" s="1"/>
  <c r="P115" i="1" s="1"/>
  <c r="M118" i="1"/>
  <c r="I121" i="1"/>
  <c r="L121" i="1" s="1"/>
  <c r="P121" i="1" s="1"/>
  <c r="I137" i="1"/>
  <c r="L137" i="1" s="1"/>
  <c r="P137" i="1" s="1"/>
  <c r="M143" i="1"/>
  <c r="I145" i="1"/>
  <c r="L145" i="1" s="1"/>
  <c r="P145" i="1" s="1"/>
  <c r="H161" i="1"/>
  <c r="M151" i="1"/>
  <c r="I153" i="1"/>
  <c r="L153" i="1" s="1"/>
  <c r="P153" i="1" s="1"/>
  <c r="M159" i="1"/>
  <c r="M166" i="1"/>
  <c r="I168" i="1"/>
  <c r="L168" i="1" s="1"/>
  <c r="P168" i="1" s="1"/>
  <c r="N187" i="1"/>
  <c r="M181" i="1"/>
  <c r="I183" i="1"/>
  <c r="L183" i="1" s="1"/>
  <c r="P183" i="1" s="1"/>
  <c r="M185" i="1"/>
  <c r="I190" i="1"/>
  <c r="L190" i="1" s="1"/>
  <c r="P190" i="1" s="1"/>
  <c r="M196" i="1"/>
  <c r="I198" i="1"/>
  <c r="L198" i="1" s="1"/>
  <c r="P198" i="1" s="1"/>
  <c r="M203" i="1"/>
  <c r="E242" i="1"/>
  <c r="E244" i="1"/>
  <c r="E246" i="1"/>
  <c r="E248" i="1"/>
  <c r="E250" i="1"/>
  <c r="E251" i="1"/>
  <c r="J252" i="1"/>
  <c r="K275" i="1"/>
  <c r="D275" i="1"/>
  <c r="E275" i="1" s="1"/>
  <c r="K280" i="1"/>
  <c r="N317" i="1"/>
  <c r="N25" i="1"/>
  <c r="M40" i="1"/>
  <c r="M45" i="1"/>
  <c r="M53" i="1"/>
  <c r="M86" i="1"/>
  <c r="M90" i="1"/>
  <c r="M94" i="1"/>
  <c r="N108" i="1"/>
  <c r="M113" i="1"/>
  <c r="M117" i="1"/>
  <c r="M119" i="1"/>
  <c r="N147" i="1"/>
  <c r="M141" i="1"/>
  <c r="H174" i="1"/>
  <c r="I166" i="1"/>
  <c r="L166" i="1" s="1"/>
  <c r="P166" i="1" s="1"/>
  <c r="M172" i="1"/>
  <c r="M179" i="1"/>
  <c r="I181" i="1"/>
  <c r="L181" i="1" s="1"/>
  <c r="P181" i="1" s="1"/>
  <c r="H200" i="1"/>
  <c r="M194" i="1"/>
  <c r="M22" i="1"/>
  <c r="M92" i="1"/>
  <c r="N30" i="1"/>
  <c r="M37" i="1"/>
  <c r="M48" i="1"/>
  <c r="M52" i="1"/>
  <c r="N161" i="1"/>
  <c r="H187" i="1"/>
  <c r="J239" i="1"/>
  <c r="J334" i="1"/>
  <c r="J340" i="1"/>
  <c r="J358" i="1"/>
  <c r="M346" i="1"/>
  <c r="J362" i="1"/>
  <c r="J350" i="1"/>
  <c r="F351" i="1"/>
  <c r="D351" i="1" s="1"/>
  <c r="E351" i="1" s="1"/>
  <c r="J365" i="1"/>
  <c r="M353" i="1"/>
  <c r="J355" i="1"/>
  <c r="J372" i="1"/>
  <c r="M360" i="1"/>
  <c r="J363" i="1"/>
  <c r="M373" i="1"/>
  <c r="M374" i="1"/>
  <c r="M379" i="1"/>
  <c r="J382" i="1"/>
  <c r="M384" i="1"/>
  <c r="M385" i="1"/>
  <c r="J387" i="1"/>
  <c r="M392" i="1"/>
  <c r="M393" i="1"/>
  <c r="M395" i="1"/>
  <c r="K267" i="1"/>
  <c r="S330" i="1"/>
  <c r="F334" i="1"/>
  <c r="D334" i="1" s="1"/>
  <c r="E334" i="1" s="1"/>
  <c r="F342" i="1"/>
  <c r="D342" i="1" s="1"/>
  <c r="E342" i="1" s="1"/>
  <c r="M343" i="1"/>
  <c r="J353" i="1"/>
  <c r="F358" i="1"/>
  <c r="D358" i="1" s="1"/>
  <c r="E358" i="1" s="1"/>
  <c r="F362" i="1"/>
  <c r="D362" i="1" s="1"/>
  <c r="E362" i="1" s="1"/>
  <c r="M367" i="1"/>
  <c r="F372" i="1"/>
  <c r="D372" i="1" s="1"/>
  <c r="E372" i="1" s="1"/>
  <c r="F376" i="1"/>
  <c r="D376" i="1" s="1"/>
  <c r="E376" i="1" s="1"/>
  <c r="M377" i="1"/>
  <c r="M378" i="1"/>
  <c r="J385" i="1"/>
  <c r="M390" i="1"/>
  <c r="M391" i="1"/>
  <c r="F395" i="1"/>
  <c r="D395" i="1" s="1"/>
  <c r="E395" i="1" s="1"/>
  <c r="J336" i="1"/>
  <c r="F340" i="1"/>
  <c r="D340" i="1" s="1"/>
  <c r="E340" i="1" s="1"/>
  <c r="M348" i="1"/>
  <c r="F355" i="1"/>
  <c r="D355" i="1" s="1"/>
  <c r="E355" i="1" s="1"/>
  <c r="M369" i="1"/>
  <c r="F365" i="1"/>
  <c r="D365" i="1" s="1"/>
  <c r="E365" i="1" s="1"/>
  <c r="F369" i="1"/>
  <c r="D369" i="1" s="1"/>
  <c r="E369" i="1" s="1"/>
  <c r="M371" i="1"/>
  <c r="M375" i="1"/>
  <c r="J378" i="1"/>
  <c r="M382" i="1"/>
  <c r="F387" i="1"/>
  <c r="D387" i="1" s="1"/>
  <c r="E387" i="1" s="1"/>
  <c r="M388" i="1"/>
  <c r="M389" i="1"/>
  <c r="J391" i="1"/>
  <c r="D410" i="1"/>
  <c r="E410" i="1" s="1"/>
  <c r="M14" i="1"/>
  <c r="M18" i="1"/>
  <c r="M23" i="1"/>
  <c r="M25" i="1"/>
  <c r="M27" i="1"/>
  <c r="M29" i="1"/>
  <c r="I71" i="1"/>
  <c r="L71" i="1" s="1"/>
  <c r="P71" i="1" s="1"/>
  <c r="M71" i="1"/>
  <c r="M84" i="1"/>
  <c r="M59" i="1"/>
  <c r="M61" i="1"/>
  <c r="M63" i="1"/>
  <c r="M65" i="1"/>
  <c r="M67" i="1"/>
  <c r="M69" i="1"/>
  <c r="M72" i="1"/>
  <c r="M73" i="1"/>
  <c r="M74" i="1"/>
  <c r="M75" i="1"/>
  <c r="M76" i="1"/>
  <c r="M77" i="1"/>
  <c r="M78" i="1"/>
  <c r="M79" i="1"/>
  <c r="M80" i="1"/>
  <c r="M81" i="1"/>
  <c r="M82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6" i="1"/>
  <c r="M138" i="1"/>
  <c r="M140" i="1"/>
  <c r="M142" i="1"/>
  <c r="M144" i="1"/>
  <c r="M146" i="1"/>
  <c r="M147" i="1"/>
  <c r="M150" i="1"/>
  <c r="M152" i="1"/>
  <c r="M154" i="1"/>
  <c r="M156" i="1"/>
  <c r="M158" i="1"/>
  <c r="M160" i="1"/>
  <c r="M161" i="1"/>
  <c r="M163" i="1"/>
  <c r="M165" i="1"/>
  <c r="M167" i="1"/>
  <c r="M169" i="1"/>
  <c r="M171" i="1"/>
  <c r="M173" i="1"/>
  <c r="M174" i="1"/>
  <c r="M176" i="1"/>
  <c r="M178" i="1"/>
  <c r="M180" i="1"/>
  <c r="M182" i="1"/>
  <c r="M184" i="1"/>
  <c r="M186" i="1"/>
  <c r="M187" i="1"/>
  <c r="M189" i="1"/>
  <c r="M191" i="1"/>
  <c r="M193" i="1"/>
  <c r="M195" i="1"/>
  <c r="M197" i="1"/>
  <c r="M199" i="1"/>
  <c r="M200" i="1"/>
  <c r="M202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I213" i="1"/>
  <c r="L213" i="1" s="1"/>
  <c r="P213" i="1" s="1"/>
  <c r="J215" i="1"/>
  <c r="M215" i="1"/>
  <c r="J216" i="1"/>
  <c r="M216" i="1"/>
  <c r="M217" i="1"/>
  <c r="M218" i="1"/>
  <c r="M219" i="1"/>
  <c r="M220" i="1"/>
  <c r="M221" i="1"/>
  <c r="M222" i="1"/>
  <c r="M226" i="1"/>
  <c r="E213" i="1"/>
  <c r="H213" i="1" s="1"/>
  <c r="E217" i="1"/>
  <c r="J218" i="1"/>
  <c r="J219" i="1"/>
  <c r="J220" i="1"/>
  <c r="J221" i="1"/>
  <c r="J222" i="1"/>
  <c r="E223" i="1"/>
  <c r="J223" i="1"/>
  <c r="J226" i="1"/>
  <c r="M223" i="1"/>
  <c r="J224" i="1"/>
  <c r="M224" i="1"/>
  <c r="J225" i="1"/>
  <c r="M225" i="1"/>
  <c r="I226" i="1"/>
  <c r="L226" i="1" s="1"/>
  <c r="P226" i="1" s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I239" i="1"/>
  <c r="L239" i="1" s="1"/>
  <c r="P239" i="1" s="1"/>
  <c r="J241" i="1"/>
  <c r="M242" i="1"/>
  <c r="J243" i="1"/>
  <c r="M244" i="1"/>
  <c r="J245" i="1"/>
  <c r="M246" i="1"/>
  <c r="J247" i="1"/>
  <c r="M248" i="1"/>
  <c r="J249" i="1"/>
  <c r="J250" i="1"/>
  <c r="M251" i="1"/>
  <c r="I252" i="1"/>
  <c r="L252" i="1" s="1"/>
  <c r="P252" i="1" s="1"/>
  <c r="M252" i="1"/>
  <c r="J254" i="1"/>
  <c r="J255" i="1"/>
  <c r="J256" i="1"/>
  <c r="J257" i="1"/>
  <c r="J258" i="1"/>
  <c r="J259" i="1"/>
  <c r="J260" i="1"/>
  <c r="J261" i="1"/>
  <c r="J262" i="1"/>
  <c r="J264" i="1"/>
  <c r="J265" i="1"/>
  <c r="K274" i="1"/>
  <c r="K276" i="1"/>
  <c r="H304" i="1"/>
  <c r="L293" i="1"/>
  <c r="P293" i="1" s="1"/>
  <c r="H408" i="1"/>
  <c r="D397" i="1"/>
  <c r="E397" i="1" s="1"/>
  <c r="E226" i="1"/>
  <c r="E239" i="1"/>
  <c r="H239" i="1" s="1"/>
  <c r="I241" i="1"/>
  <c r="M241" i="1"/>
  <c r="I243" i="1"/>
  <c r="L243" i="1" s="1"/>
  <c r="P243" i="1" s="1"/>
  <c r="M243" i="1"/>
  <c r="I245" i="1"/>
  <c r="L245" i="1" s="1"/>
  <c r="P245" i="1" s="1"/>
  <c r="M245" i="1"/>
  <c r="I247" i="1"/>
  <c r="L247" i="1" s="1"/>
  <c r="P247" i="1" s="1"/>
  <c r="M247" i="1"/>
  <c r="I249" i="1"/>
  <c r="L249" i="1" s="1"/>
  <c r="P249" i="1" s="1"/>
  <c r="M249" i="1"/>
  <c r="I250" i="1"/>
  <c r="L250" i="1" s="1"/>
  <c r="P250" i="1" s="1"/>
  <c r="M250" i="1"/>
  <c r="E252" i="1"/>
  <c r="H252" i="1" s="1"/>
  <c r="H278" i="1"/>
  <c r="D276" i="1"/>
  <c r="E276" i="1" s="1"/>
  <c r="K277" i="1"/>
  <c r="D278" i="1"/>
  <c r="E278" i="1" s="1"/>
  <c r="K278" i="1"/>
  <c r="H291" i="1"/>
  <c r="L280" i="1"/>
  <c r="P280" i="1" s="1"/>
  <c r="L306" i="1"/>
  <c r="P306" i="1" s="1"/>
  <c r="L319" i="1"/>
  <c r="P319" i="1" s="1"/>
  <c r="N330" i="1"/>
  <c r="K332" i="1"/>
  <c r="F333" i="1"/>
  <c r="D333" i="1" s="1"/>
  <c r="E333" i="1" s="1"/>
  <c r="J333" i="1"/>
  <c r="K334" i="1"/>
  <c r="F335" i="1"/>
  <c r="D335" i="1" s="1"/>
  <c r="E335" i="1" s="1"/>
  <c r="J335" i="1"/>
  <c r="K336" i="1"/>
  <c r="F337" i="1"/>
  <c r="D337" i="1" s="1"/>
  <c r="E337" i="1" s="1"/>
  <c r="J337" i="1"/>
  <c r="K338" i="1"/>
  <c r="F339" i="1"/>
  <c r="D339" i="1" s="1"/>
  <c r="E339" i="1" s="1"/>
  <c r="J339" i="1"/>
  <c r="K340" i="1"/>
  <c r="F341" i="1"/>
  <c r="D341" i="1" s="1"/>
  <c r="E341" i="1" s="1"/>
  <c r="J341" i="1"/>
  <c r="K342" i="1"/>
  <c r="F343" i="1"/>
  <c r="D343" i="1" s="1"/>
  <c r="E343" i="1" s="1"/>
  <c r="J343" i="1"/>
  <c r="F345" i="1"/>
  <c r="J345" i="1"/>
  <c r="K346" i="1"/>
  <c r="F347" i="1"/>
  <c r="D347" i="1" s="1"/>
  <c r="E347" i="1" s="1"/>
  <c r="J347" i="1"/>
  <c r="K348" i="1"/>
  <c r="F349" i="1"/>
  <c r="D349" i="1" s="1"/>
  <c r="E349" i="1" s="1"/>
  <c r="J349" i="1"/>
  <c r="K351" i="1"/>
  <c r="F352" i="1"/>
  <c r="D352" i="1" s="1"/>
  <c r="E352" i="1" s="1"/>
  <c r="J352" i="1"/>
  <c r="K353" i="1"/>
  <c r="F354" i="1"/>
  <c r="D354" i="1" s="1"/>
  <c r="E354" i="1" s="1"/>
  <c r="J354" i="1"/>
  <c r="K355" i="1"/>
  <c r="F356" i="1"/>
  <c r="D356" i="1" s="1"/>
  <c r="E356" i="1" s="1"/>
  <c r="K356" i="1"/>
  <c r="M356" i="1"/>
  <c r="K358" i="1"/>
  <c r="F359" i="1"/>
  <c r="D359" i="1" s="1"/>
  <c r="E359" i="1" s="1"/>
  <c r="J359" i="1"/>
  <c r="K360" i="1"/>
  <c r="F361" i="1"/>
  <c r="D361" i="1" s="1"/>
  <c r="E361" i="1" s="1"/>
  <c r="J361" i="1"/>
  <c r="K362" i="1"/>
  <c r="F363" i="1"/>
  <c r="D363" i="1" s="1"/>
  <c r="E363" i="1" s="1"/>
  <c r="K363" i="1"/>
  <c r="M363" i="1"/>
  <c r="F364" i="1"/>
  <c r="D364" i="1" s="1"/>
  <c r="E364" i="1" s="1"/>
  <c r="J364" i="1"/>
  <c r="K365" i="1"/>
  <c r="F366" i="1"/>
  <c r="D366" i="1" s="1"/>
  <c r="E366" i="1" s="1"/>
  <c r="J366" i="1"/>
  <c r="K367" i="1"/>
  <c r="F368" i="1"/>
  <c r="D368" i="1" s="1"/>
  <c r="E368" i="1" s="1"/>
  <c r="J368" i="1"/>
  <c r="F371" i="1"/>
  <c r="J371" i="1"/>
  <c r="K372" i="1"/>
  <c r="F373" i="1"/>
  <c r="D373" i="1" s="1"/>
  <c r="E373" i="1" s="1"/>
  <c r="J373" i="1"/>
  <c r="K374" i="1"/>
  <c r="F375" i="1"/>
  <c r="D375" i="1" s="1"/>
  <c r="E375" i="1" s="1"/>
  <c r="J375" i="1"/>
  <c r="K376" i="1"/>
  <c r="F377" i="1"/>
  <c r="D377" i="1" s="1"/>
  <c r="E377" i="1" s="1"/>
  <c r="J377" i="1"/>
  <c r="K378" i="1"/>
  <c r="F379" i="1"/>
  <c r="D379" i="1" s="1"/>
  <c r="E379" i="1" s="1"/>
  <c r="J379" i="1"/>
  <c r="F380" i="1"/>
  <c r="D380" i="1" s="1"/>
  <c r="E380" i="1" s="1"/>
  <c r="K380" i="1"/>
  <c r="M380" i="1"/>
  <c r="F381" i="1"/>
  <c r="D381" i="1" s="1"/>
  <c r="E381" i="1" s="1"/>
  <c r="J381" i="1"/>
  <c r="F384" i="1"/>
  <c r="J384" i="1"/>
  <c r="K385" i="1"/>
  <c r="F386" i="1"/>
  <c r="D386" i="1" s="1"/>
  <c r="E386" i="1" s="1"/>
  <c r="J386" i="1"/>
  <c r="K387" i="1"/>
  <c r="F388" i="1"/>
  <c r="D388" i="1" s="1"/>
  <c r="E388" i="1" s="1"/>
  <c r="J388" i="1"/>
  <c r="K389" i="1"/>
  <c r="F390" i="1"/>
  <c r="D390" i="1" s="1"/>
  <c r="E390" i="1" s="1"/>
  <c r="J390" i="1"/>
  <c r="K391" i="1"/>
  <c r="F392" i="1"/>
  <c r="D392" i="1" s="1"/>
  <c r="E392" i="1" s="1"/>
  <c r="J392" i="1"/>
  <c r="K393" i="1"/>
  <c r="F394" i="1"/>
  <c r="D394" i="1" s="1"/>
  <c r="E394" i="1" s="1"/>
  <c r="J394" i="1"/>
  <c r="H434" i="1"/>
  <c r="D423" i="1"/>
  <c r="E423" i="1" s="1"/>
  <c r="K333" i="1"/>
  <c r="M333" i="1"/>
  <c r="K335" i="1"/>
  <c r="M335" i="1"/>
  <c r="K337" i="1"/>
  <c r="M337" i="1"/>
  <c r="K339" i="1"/>
  <c r="K341" i="1"/>
  <c r="K343" i="1"/>
  <c r="K345" i="1"/>
  <c r="M345" i="1"/>
  <c r="K347" i="1"/>
  <c r="M347" i="1"/>
  <c r="K349" i="1"/>
  <c r="M349" i="1"/>
  <c r="K350" i="1"/>
  <c r="K352" i="1"/>
  <c r="M352" i="1"/>
  <c r="K354" i="1"/>
  <c r="M354" i="1"/>
  <c r="J356" i="1"/>
  <c r="K359" i="1"/>
  <c r="M359" i="1"/>
  <c r="K361" i="1"/>
  <c r="M361" i="1"/>
  <c r="K364" i="1"/>
  <c r="K366" i="1"/>
  <c r="K368" i="1"/>
  <c r="M368" i="1"/>
  <c r="K371" i="1"/>
  <c r="K373" i="1"/>
  <c r="K375" i="1"/>
  <c r="K377" i="1"/>
  <c r="K379" i="1"/>
  <c r="K381" i="1"/>
  <c r="M381" i="1"/>
  <c r="K384" i="1"/>
  <c r="K386" i="1"/>
  <c r="K388" i="1"/>
  <c r="K390" i="1"/>
  <c r="K392" i="1"/>
  <c r="K394" i="1"/>
  <c r="M394" i="1"/>
  <c r="J546" i="1"/>
  <c r="K557" i="1" s="1"/>
  <c r="E546" i="1"/>
  <c r="J544" i="1"/>
  <c r="E544" i="1"/>
  <c r="J545" i="1"/>
  <c r="E545" i="1"/>
  <c r="F571" i="1"/>
  <c r="D571" i="1" s="1"/>
  <c r="E571" i="1" s="1"/>
  <c r="C37" i="2"/>
  <c r="F572" i="1"/>
  <c r="D572" i="1" s="1"/>
  <c r="E572" i="1" s="1"/>
  <c r="L38" i="2"/>
  <c r="F594" i="1"/>
  <c r="D594" i="1" s="1"/>
  <c r="E594" i="1" s="1"/>
  <c r="B39" i="2"/>
  <c r="F598" i="1"/>
  <c r="D598" i="1" s="1"/>
  <c r="E598" i="1" s="1"/>
  <c r="D39" i="2"/>
  <c r="F600" i="1"/>
  <c r="D600" i="1" s="1"/>
  <c r="E600" i="1" s="1"/>
  <c r="F39" i="2"/>
  <c r="F602" i="1"/>
  <c r="D602" i="1" s="1"/>
  <c r="E602" i="1" s="1"/>
  <c r="F580" i="1"/>
  <c r="D580" i="1" s="1"/>
  <c r="E580" i="1" s="1"/>
  <c r="K37" i="2"/>
  <c r="L37" i="2"/>
  <c r="F581" i="1"/>
  <c r="D581" i="1" s="1"/>
  <c r="E581" i="1" s="1"/>
  <c r="F582" i="1"/>
  <c r="D582" i="1" s="1"/>
  <c r="E582" i="1" s="1"/>
  <c r="M37" i="2"/>
  <c r="B38" i="2"/>
  <c r="F584" i="1"/>
  <c r="D584" i="1" s="1"/>
  <c r="E584" i="1" s="1"/>
  <c r="F585" i="1"/>
  <c r="D585" i="1" s="1"/>
  <c r="E585" i="1" s="1"/>
  <c r="C38" i="2"/>
  <c r="D38" i="2"/>
  <c r="F586" i="1"/>
  <c r="D586" i="1" s="1"/>
  <c r="E586" i="1" s="1"/>
  <c r="F587" i="1"/>
  <c r="D587" i="1" s="1"/>
  <c r="E587" i="1" s="1"/>
  <c r="E38" i="2"/>
  <c r="F38" i="2"/>
  <c r="F588" i="1"/>
  <c r="D588" i="1" s="1"/>
  <c r="E588" i="1" s="1"/>
  <c r="F589" i="1"/>
  <c r="D589" i="1" s="1"/>
  <c r="E589" i="1" s="1"/>
  <c r="G38" i="2"/>
  <c r="H38" i="2"/>
  <c r="F590" i="1"/>
  <c r="D590" i="1" s="1"/>
  <c r="E590" i="1" s="1"/>
  <c r="F591" i="1"/>
  <c r="D591" i="1" s="1"/>
  <c r="E591" i="1" s="1"/>
  <c r="I38" i="2"/>
  <c r="K38" i="2"/>
  <c r="F593" i="1"/>
  <c r="D593" i="1" s="1"/>
  <c r="E593" i="1" s="1"/>
  <c r="M38" i="2"/>
  <c r="F595" i="1"/>
  <c r="D595" i="1" s="1"/>
  <c r="E595" i="1" s="1"/>
  <c r="C39" i="2"/>
  <c r="F599" i="1"/>
  <c r="D599" i="1" s="1"/>
  <c r="E599" i="1" s="1"/>
  <c r="E39" i="2"/>
  <c r="F601" i="1"/>
  <c r="D601" i="1" s="1"/>
  <c r="E601" i="1" s="1"/>
  <c r="G39" i="2"/>
  <c r="F603" i="1"/>
  <c r="D603" i="1" s="1"/>
  <c r="E603" i="1" s="1"/>
  <c r="F573" i="1"/>
  <c r="D573" i="1" s="1"/>
  <c r="E573" i="1" s="1"/>
  <c r="F574" i="1"/>
  <c r="D574" i="1" s="1"/>
  <c r="E574" i="1" s="1"/>
  <c r="F575" i="1"/>
  <c r="D575" i="1" s="1"/>
  <c r="E575" i="1" s="1"/>
  <c r="F576" i="1"/>
  <c r="D576" i="1" s="1"/>
  <c r="E576" i="1" s="1"/>
  <c r="F577" i="1"/>
  <c r="D577" i="1" s="1"/>
  <c r="E577" i="1" s="1"/>
  <c r="F578" i="1"/>
  <c r="D578" i="1" s="1"/>
  <c r="E578" i="1" s="1"/>
  <c r="F579" i="1"/>
  <c r="D579" i="1" s="1"/>
  <c r="E579" i="1" s="1"/>
  <c r="F592" i="1"/>
  <c r="D592" i="1" s="1"/>
  <c r="E592" i="1" s="1"/>
  <c r="AB577" i="1"/>
  <c r="AB579" i="1" s="1"/>
  <c r="H226" i="1" l="1"/>
  <c r="N369" i="1"/>
  <c r="N343" i="1"/>
  <c r="N213" i="1"/>
  <c r="N395" i="1"/>
  <c r="H382" i="1"/>
  <c r="D371" i="1"/>
  <c r="E371" i="1" s="1"/>
  <c r="H356" i="1"/>
  <c r="D345" i="1"/>
  <c r="E345" i="1" s="1"/>
  <c r="H369" i="1"/>
  <c r="H250" i="1"/>
  <c r="L241" i="1"/>
  <c r="P241" i="1" s="1"/>
  <c r="N252" i="1"/>
  <c r="N226" i="1"/>
  <c r="K553" i="1"/>
  <c r="H395" i="1"/>
  <c r="D384" i="1"/>
  <c r="E384" i="1" s="1"/>
  <c r="S379" i="1"/>
  <c r="N382" i="1"/>
  <c r="N356" i="1"/>
  <c r="N265" i="1"/>
  <c r="N239" i="1"/>
</calcChain>
</file>

<file path=xl/sharedStrings.xml><?xml version="1.0" encoding="utf-8"?>
<sst xmlns="http://schemas.openxmlformats.org/spreadsheetml/2006/main" count="1624" uniqueCount="110">
  <si>
    <t>Botswana Cost-of-Living Indices and Inflation Rates -  Urban, Rural and National</t>
  </si>
  <si>
    <t>Botswana's Cost-Of-Living Index</t>
  </si>
  <si>
    <t>From 1980 to Sep 85, Aug80=100.0</t>
  </si>
  <si>
    <t xml:space="preserve">   N   a   t   i   o   n   a   l </t>
  </si>
  <si>
    <t>Average</t>
  </si>
  <si>
    <t>From Oct85, Sep85=100.0,  From Dec91, Nov91=100.0</t>
  </si>
  <si>
    <t xml:space="preserve">   I   n   d   i   c   e   s   </t>
  </si>
  <si>
    <t>annual</t>
  </si>
  <si>
    <t xml:space="preserve">Inflation </t>
  </si>
  <si>
    <t>Monthly</t>
  </si>
  <si>
    <t xml:space="preserve">  I   n   d   i   c   e   s    </t>
  </si>
  <si>
    <t xml:space="preserve">  Monthly  Changes</t>
  </si>
  <si>
    <t xml:space="preserve">      Inflation Rates</t>
  </si>
  <si>
    <t>Aug 80</t>
  </si>
  <si>
    <t>Mid 82</t>
  </si>
  <si>
    <t>Sep 85</t>
  </si>
  <si>
    <t>Nov 91</t>
  </si>
  <si>
    <t>inf rate</t>
  </si>
  <si>
    <t>Nov  96</t>
  </si>
  <si>
    <t xml:space="preserve">Rate </t>
  </si>
  <si>
    <t>Change</t>
  </si>
  <si>
    <t xml:space="preserve">            U   R   B   A   N   </t>
  </si>
  <si>
    <t>Urban</t>
  </si>
  <si>
    <t>Rural</t>
  </si>
  <si>
    <t>=100.0</t>
  </si>
  <si>
    <t>=100</t>
  </si>
  <si>
    <t>Mid 82=100</t>
  </si>
  <si>
    <t xml:space="preserve">  p   e   r   c   e   n  t    </t>
  </si>
  <si>
    <t>Low</t>
  </si>
  <si>
    <t>Med</t>
  </si>
  <si>
    <t>High</t>
  </si>
  <si>
    <t xml:space="preserve">        P e r c e n t </t>
  </si>
  <si>
    <t>1969</t>
  </si>
  <si>
    <t>Q2</t>
  </si>
  <si>
    <t>::</t>
  </si>
  <si>
    <t>Q3</t>
  </si>
  <si>
    <t>Q4</t>
  </si>
  <si>
    <t>1970</t>
  </si>
  <si>
    <t>Q1</t>
  </si>
  <si>
    <t>1971</t>
  </si>
  <si>
    <t>1972</t>
  </si>
  <si>
    <t>1973</t>
  </si>
  <si>
    <t>1974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</si>
  <si>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</si>
  <si>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</si>
  <si>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</si>
  <si>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</si>
  <si>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</si>
  <si>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</si>
  <si>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</si>
  <si>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</si>
  <si>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</si>
  <si>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</si>
  <si>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</si>
  <si>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</si>
  <si>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</si>
  <si>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</si>
  <si>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</si>
  <si>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</si>
  <si>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</si>
  <si>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</si>
  <si>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</si>
  <si>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</si>
  <si>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</si>
  <si>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</si>
  <si>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</si>
  <si>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</si>
  <si>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</si>
  <si>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</si>
  <si>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</si>
  <si>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</si>
  <si>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</si>
  <si>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</si>
  <si>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</si>
  <si>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</si>
  <si>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</si>
  <si>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</si>
  <si>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||</t>
  </si>
  <si>
    <t>Sep 2006</t>
  </si>
  <si>
    <t>AVERAGE</t>
  </si>
  <si>
    <t xml:space="preserve">ANNUAL </t>
  </si>
  <si>
    <t>INFLATION</t>
  </si>
  <si>
    <t>June</t>
  </si>
  <si>
    <t>July</t>
  </si>
  <si>
    <t>YEAR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</si>
  <si>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</si>
  <si>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</si>
  <si>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</si>
  <si>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</si>
  <si>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</si>
  <si>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</si>
  <si>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</si>
  <si>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</si>
  <si>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</si>
  <si>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-</t>
  </si>
  <si>
    <t>COST OF LIVING INDEX – JULY 1982 = 100</t>
  </si>
  <si>
    <t>Tax Calculator</t>
  </si>
  <si>
    <t>Original Price</t>
  </si>
  <si>
    <t>Selling Price</t>
  </si>
  <si>
    <t>Index at origional Price</t>
  </si>
  <si>
    <t>Index at selling Time</t>
  </si>
  <si>
    <t>Inflation Rate</t>
  </si>
  <si>
    <t>Price increase</t>
  </si>
  <si>
    <t>Adjusted Origional Price</t>
  </si>
  <si>
    <t>Selling Price less Adjusted Origional Price (Price to be Taxed)</t>
  </si>
  <si>
    <t>Tax Value</t>
  </si>
  <si>
    <t>Tax Amount</t>
  </si>
  <si>
    <t xml:space="preserve"> ie. 12 Percent</t>
  </si>
  <si>
    <t xml:space="preserve"> January 2000</t>
  </si>
  <si>
    <t>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</si>
</sst>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0_)"/>
    <numFmt numFmtId="166" formatCode="0.0000_)"/>
    <numFmt numFmtId="167" formatCode="0.00_)"/>
    <numFmt numFmtId="168" formatCode="#,##0.0_);\(#,##0.0\)"/>
  </numFmts>
  <fonts count="34">
    <font>
      <sz val="12"/>
      <name val="Helv"/>
    </font>
    <font>
      <sz val="12"/>
      <color indexed="12"/>
      <name val="Helv"/>
    </font>
    <font>
      <b/>
      <sz val="12"/>
      <name val="Tms Rmn"/>
    </font>
    <font>
      <b/>
      <sz val="10"/>
      <name val="tms rmn"/>
    </font>
    <font>
      <sz val="10"/>
      <name val="Tms Rmn"/>
    </font>
    <font>
      <sz val="8"/>
      <name val="Tms Rmn"/>
    </font>
    <font>
      <b/>
      <sz val="8"/>
      <name val="Tms Rmn"/>
    </font>
    <font>
      <b/>
      <sz val="12"/>
      <name val="Helv"/>
    </font>
    <font>
      <sz val="8"/>
      <color indexed="12"/>
      <name val="Tms Rmn"/>
    </font>
    <font>
      <b/>
      <sz val="10"/>
      <name val="Times New Roman"/>
      <family val="1"/>
    </font>
    <font>
      <b/>
      <sz val="10"/>
      <color indexed="10"/>
      <name val="Tms Rmn"/>
    </font>
    <font>
      <b/>
      <sz val="12"/>
      <color indexed="10"/>
      <name val="Helv"/>
    </font>
    <font>
      <b/>
      <sz val="8"/>
      <color indexed="10"/>
      <name val="Tms Rmn"/>
    </font>
    <font>
      <sz val="8"/>
      <color indexed="10"/>
      <name val="Tms Rmn"/>
    </font>
    <font>
      <b/>
      <u/>
      <sz val="8"/>
      <color indexed="10"/>
      <name val="Tms Rmn"/>
    </font>
    <font>
      <b/>
      <sz val="8"/>
      <color indexed="10"/>
      <name val="Tms Rnm"/>
    </font>
    <font>
      <sz val="8"/>
      <name val="TNM RMN"/>
    </font>
    <font>
      <b/>
      <i/>
      <sz val="8"/>
      <color indexed="10"/>
      <name val="Tms Rmn"/>
    </font>
    <font>
      <b/>
      <sz val="8"/>
      <color rgb="FFFF0000"/>
      <name val="Tms Rmn"/>
    </font>
    <font>
      <b/>
      <sz val="8"/>
      <color rgb="FFFF0000"/>
      <name val="Helv"/>
    </font>
    <font>
      <b/>
      <sz val="8"/>
      <color indexed="10"/>
      <name val="Helv"/>
    </font>
    <font>
      <sz val="12"/>
      <name val="Arial Narrow"/>
      <family val="2"/>
    </font>
    <font>
      <b/>
      <i/>
      <sz val="14"/>
      <name val="Arial Narrow"/>
      <family val="2"/>
    </font>
    <font>
      <sz val="14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8"/>
      <name val="Helv"/>
    </font>
    <font>
      <sz val="12"/>
      <color rgb="FFFF0000"/>
      <name val="Helv"/>
    </font>
    <font>
      <b/>
      <sz val="12"/>
      <color rgb="FFFF0000"/>
      <name val="Helv"/>
    </font>
    <font>
      <b/>
      <sz val="10"/>
      <color rgb="FF0070C0"/>
      <name val="Tms Rmn"/>
    </font>
    <font>
      <b/>
      <sz val="8"/>
      <color rgb="FF0070C0"/>
      <name val="Tms Rmn"/>
    </font>
    <font>
      <b/>
      <sz val="12"/>
      <color rgb="FF0070C0"/>
      <name val="Tms Rmn"/>
    </font>
    <font>
      <b/>
      <sz val="8"/>
      <name val="Helv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1">
    <xf numFmtId="164" fontId="0" fillId="0" borderId="0" xfId="0"/>
    <xf numFmtId="164" fontId="0" fillId="0" borderId="0" xfId="0" applyAlignment="1" applyProtection="1">
      <alignment horizontal="left"/>
    </xf>
    <xf numFmtId="164" fontId="0" fillId="0" borderId="0" xfId="0" applyProtection="1"/>
    <xf numFmtId="164" fontId="1" fillId="0" borderId="0" xfId="0" applyFont="1" applyProtection="1">
      <protection locked="0"/>
    </xf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4" fillId="0" borderId="1" xfId="0" applyFont="1" applyBorder="1"/>
    <xf numFmtId="164" fontId="0" fillId="0" borderId="1" xfId="0" applyBorder="1"/>
    <xf numFmtId="164" fontId="6" fillId="0" borderId="0" xfId="0" applyFont="1"/>
    <xf numFmtId="164" fontId="7" fillId="0" borderId="0" xfId="0" applyFont="1"/>
    <xf numFmtId="164" fontId="2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right"/>
    </xf>
    <xf numFmtId="164" fontId="4" fillId="0" borderId="0" xfId="0" applyFont="1" applyAlignment="1" applyProtection="1">
      <alignment horizontal="left"/>
    </xf>
    <xf numFmtId="164" fontId="4" fillId="0" borderId="0" xfId="0" applyFont="1" applyAlignment="1" applyProtection="1">
      <alignment horizontal="center"/>
    </xf>
    <xf numFmtId="164" fontId="4" fillId="0" borderId="1" xfId="0" applyFont="1" applyBorder="1" applyAlignment="1" applyProtection="1">
      <alignment horizontal="right"/>
    </xf>
    <xf numFmtId="164" fontId="4" fillId="0" borderId="1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left"/>
    </xf>
    <xf numFmtId="164" fontId="5" fillId="0" borderId="0" xfId="0" applyFont="1" applyAlignment="1" applyProtection="1">
      <alignment horizontal="center"/>
    </xf>
    <xf numFmtId="164" fontId="5" fillId="0" borderId="0" xfId="0" applyFont="1" applyProtection="1"/>
    <xf numFmtId="164" fontId="5" fillId="0" borderId="0" xfId="0" applyNumberFormat="1" applyFont="1" applyProtection="1"/>
    <xf numFmtId="164" fontId="5" fillId="0" borderId="0" xfId="0" applyFont="1" applyAlignment="1" applyProtection="1">
      <alignment horizontal="right"/>
    </xf>
    <xf numFmtId="164" fontId="8" fillId="0" borderId="0" xfId="0" applyFont="1" applyProtection="1">
      <protection locked="0"/>
    </xf>
    <xf numFmtId="164" fontId="5" fillId="0" borderId="0" xfId="0" applyFont="1" applyAlignment="1" applyProtection="1">
      <alignment horizontal="left"/>
    </xf>
    <xf numFmtId="164" fontId="6" fillId="0" borderId="0" xfId="0" applyFont="1" applyProtection="1"/>
    <xf numFmtId="165" fontId="5" fillId="0" borderId="0" xfId="0" applyNumberFormat="1" applyFont="1" applyProtection="1"/>
    <xf numFmtId="164" fontId="8" fillId="0" borderId="0" xfId="0" applyNumberFormat="1" applyFont="1" applyProtection="1">
      <protection locked="0"/>
    </xf>
    <xf numFmtId="166" fontId="5" fillId="0" borderId="0" xfId="0" applyNumberFormat="1" applyFont="1" applyProtection="1"/>
    <xf numFmtId="164" fontId="5" fillId="0" borderId="0" xfId="0" applyFont="1" applyBorder="1"/>
    <xf numFmtId="164" fontId="0" fillId="0" borderId="0" xfId="0" applyBorder="1"/>
    <xf numFmtId="164" fontId="5" fillId="0" borderId="0" xfId="0" applyNumberFormat="1" applyFont="1"/>
    <xf numFmtId="164" fontId="9" fillId="0" borderId="0" xfId="0" applyFont="1"/>
    <xf numFmtId="164" fontId="10" fillId="0" borderId="0" xfId="0" applyFont="1"/>
    <xf numFmtId="164" fontId="10" fillId="0" borderId="0" xfId="0" applyFont="1" applyAlignment="1" applyProtection="1">
      <alignment horizontal="right"/>
    </xf>
    <xf numFmtId="164" fontId="10" fillId="0" borderId="1" xfId="0" applyFont="1" applyBorder="1" applyAlignment="1" applyProtection="1">
      <alignment horizontal="center"/>
    </xf>
    <xf numFmtId="164" fontId="10" fillId="0" borderId="2" xfId="0" applyFont="1" applyBorder="1" applyAlignment="1" applyProtection="1">
      <alignment horizontal="right"/>
    </xf>
    <xf numFmtId="164" fontId="11" fillId="0" borderId="0" xfId="0" applyFont="1"/>
    <xf numFmtId="164" fontId="12" fillId="0" borderId="0" xfId="0" applyFont="1"/>
    <xf numFmtId="164" fontId="12" fillId="0" borderId="0" xfId="0" applyFont="1" applyProtection="1"/>
    <xf numFmtId="164" fontId="10" fillId="0" borderId="0" xfId="0" quotePrefix="1" applyFont="1" applyAlignment="1" applyProtection="1">
      <alignment horizontal="right"/>
    </xf>
    <xf numFmtId="166" fontId="4" fillId="0" borderId="0" xfId="0" applyNumberFormat="1" applyFont="1"/>
    <xf numFmtId="164" fontId="13" fillId="0" borderId="0" xfId="0" applyFont="1"/>
    <xf numFmtId="167" fontId="12" fillId="0" borderId="0" xfId="0" applyNumberFormat="1" applyFont="1" applyProtection="1"/>
    <xf numFmtId="164" fontId="13" fillId="0" borderId="0" xfId="0" quotePrefix="1" applyFont="1" applyAlignment="1">
      <alignment horizontal="left"/>
    </xf>
    <xf numFmtId="164" fontId="12" fillId="0" borderId="0" xfId="0" applyFont="1" applyBorder="1"/>
    <xf numFmtId="164" fontId="13" fillId="0" borderId="0" xfId="0" applyFont="1" applyBorder="1"/>
    <xf numFmtId="164" fontId="10" fillId="0" borderId="1" xfId="0" applyFont="1" applyBorder="1"/>
    <xf numFmtId="168" fontId="12" fillId="0" borderId="0" xfId="0" applyNumberFormat="1" applyFont="1" applyBorder="1" applyAlignment="1" applyProtection="1">
      <alignment horizontal="right"/>
    </xf>
    <xf numFmtId="168" fontId="12" fillId="0" borderId="0" xfId="0" applyNumberFormat="1" applyFont="1" applyBorder="1" applyAlignment="1" applyProtection="1">
      <alignment horizontal="center"/>
    </xf>
    <xf numFmtId="168" fontId="14" fillId="0" borderId="0" xfId="0" applyNumberFormat="1" applyFont="1" applyBorder="1" applyAlignment="1" applyProtection="1">
      <alignment horizontal="center"/>
    </xf>
    <xf numFmtId="168" fontId="15" fillId="0" borderId="0" xfId="0" applyNumberFormat="1" applyFont="1" applyBorder="1" applyAlignment="1" applyProtection="1">
      <alignment horizontal="center"/>
    </xf>
    <xf numFmtId="164" fontId="16" fillId="0" borderId="0" xfId="0" applyFont="1"/>
    <xf numFmtId="168" fontId="17" fillId="0" borderId="0" xfId="0" applyNumberFormat="1" applyFont="1" applyBorder="1" applyAlignment="1" applyProtection="1">
      <alignment horizontal="right"/>
    </xf>
    <xf numFmtId="164" fontId="18" fillId="0" borderId="0" xfId="0" applyFont="1"/>
    <xf numFmtId="164" fontId="19" fillId="0" borderId="0" xfId="0" applyFont="1"/>
    <xf numFmtId="164" fontId="20" fillId="0" borderId="0" xfId="0" applyFont="1"/>
    <xf numFmtId="164" fontId="6" fillId="0" borderId="0" xfId="0" applyFont="1" applyAlignment="1" applyProtection="1">
      <alignment horizontal="center"/>
    </xf>
    <xf numFmtId="164" fontId="21" fillId="0" borderId="3" xfId="0" applyFont="1" applyBorder="1" applyAlignment="1">
      <alignment horizontal="center" vertical="top" wrapText="1"/>
    </xf>
    <xf numFmtId="164" fontId="21" fillId="0" borderId="4" xfId="0" applyFont="1" applyBorder="1" applyAlignment="1">
      <alignment horizontal="center" vertical="top" wrapText="1"/>
    </xf>
    <xf numFmtId="164" fontId="22" fillId="0" borderId="0" xfId="0" applyFont="1"/>
    <xf numFmtId="164" fontId="23" fillId="0" borderId="0" xfId="0" applyFont="1"/>
    <xf numFmtId="164" fontId="24" fillId="0" borderId="3" xfId="0" applyFont="1" applyBorder="1" applyAlignment="1">
      <alignment vertical="top" wrapText="1"/>
    </xf>
    <xf numFmtId="164" fontId="24" fillId="0" borderId="4" xfId="0" applyFont="1" applyBorder="1" applyAlignment="1">
      <alignment vertical="top" wrapText="1"/>
    </xf>
    <xf numFmtId="164" fontId="24" fillId="0" borderId="5" xfId="0" applyFont="1" applyBorder="1" applyAlignment="1">
      <alignment vertical="top" wrapText="1"/>
    </xf>
    <xf numFmtId="164" fontId="21" fillId="0" borderId="6" xfId="0" applyFont="1" applyBorder="1" applyAlignment="1">
      <alignment horizontal="center" vertical="top" wrapText="1"/>
    </xf>
    <xf numFmtId="164" fontId="25" fillId="0" borderId="6" xfId="0" applyFont="1" applyBorder="1" applyAlignment="1">
      <alignment horizontal="center" vertical="top" wrapText="1"/>
    </xf>
    <xf numFmtId="164" fontId="21" fillId="0" borderId="6" xfId="0" applyFont="1" applyBorder="1" applyAlignment="1">
      <alignment vertical="top" wrapText="1"/>
    </xf>
    <xf numFmtId="164" fontId="26" fillId="0" borderId="0" xfId="0" applyFont="1"/>
    <xf numFmtId="164" fontId="0" fillId="0" borderId="7" xfId="0" applyBorder="1"/>
    <xf numFmtId="10" fontId="0" fillId="0" borderId="7" xfId="0" applyNumberFormat="1" applyBorder="1"/>
    <xf numFmtId="164" fontId="0" fillId="2" borderId="7" xfId="0" applyFill="1" applyBorder="1"/>
    <xf numFmtId="164" fontId="0" fillId="2" borderId="7" xfId="0" applyFill="1" applyBorder="1" applyAlignment="1">
      <alignment wrapText="1"/>
    </xf>
    <xf numFmtId="164" fontId="27" fillId="0" borderId="0" xfId="0" applyFont="1"/>
    <xf numFmtId="17" fontId="27" fillId="0" borderId="0" xfId="0" applyNumberFormat="1" applyFont="1"/>
    <xf numFmtId="164" fontId="28" fillId="0" borderId="0" xfId="0" applyFont="1"/>
    <xf numFmtId="164" fontId="29" fillId="0" borderId="0" xfId="0" applyFont="1"/>
    <xf numFmtId="164" fontId="29" fillId="0" borderId="1" xfId="0" applyFont="1" applyBorder="1"/>
    <xf numFmtId="164" fontId="30" fillId="0" borderId="0" xfId="0" applyFont="1"/>
    <xf numFmtId="164" fontId="30" fillId="0" borderId="0" xfId="0" applyFont="1" applyProtection="1"/>
    <xf numFmtId="167" fontId="30" fillId="0" borderId="0" xfId="0" applyNumberFormat="1" applyFont="1" applyProtection="1"/>
    <xf numFmtId="164" fontId="30" fillId="0" borderId="0" xfId="0" applyFont="1" applyBorder="1"/>
    <xf numFmtId="164" fontId="30" fillId="0" borderId="0" xfId="0" quotePrefix="1" applyFont="1" applyAlignment="1" applyProtection="1">
      <alignment horizontal="right"/>
    </xf>
    <xf numFmtId="164" fontId="30" fillId="0" borderId="0" xfId="0" applyFont="1" applyAlignment="1" applyProtection="1">
      <alignment horizontal="right"/>
    </xf>
    <xf numFmtId="164" fontId="30" fillId="0" borderId="1" xfId="0" applyFont="1" applyBorder="1" applyAlignment="1" applyProtection="1">
      <alignment horizontal="center"/>
    </xf>
    <xf numFmtId="164" fontId="30" fillId="0" borderId="2" xfId="0" applyFont="1" applyBorder="1" applyAlignment="1" applyProtection="1">
      <alignment horizontal="right"/>
    </xf>
    <xf numFmtId="164" fontId="31" fillId="0" borderId="0" xfId="0" applyFont="1"/>
    <xf numFmtId="164" fontId="30" fillId="0" borderId="0" xfId="0" quotePrefix="1" applyFont="1" applyAlignment="1">
      <alignment horizontal="left"/>
    </xf>
    <xf numFmtId="164" fontId="0" fillId="0" borderId="0" xfId="0" applyFont="1"/>
    <xf numFmtId="164" fontId="32" fillId="0" borderId="0" xfId="0" applyFont="1"/>
    <xf numFmtId="164" fontId="3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606" transitionEvaluation="1"/>
  <dimension ref="A1:AI622"/>
  <sheetViews>
    <sheetView showGridLines="0" workbookViewId="0">
      <pane xSplit="4" ySplit="8" topLeftCell="E606" activePane="bottomRight" state="frozen"/>
      <selection pane="topRight" activeCell="E1" sqref="E1"/>
      <selection pane="bottomLeft" activeCell="A9" sqref="A9"/>
      <selection pane="bottomRight" activeCell="J620" sqref="J620"/>
    </sheetView>
  </sheetViews>
  <sheetFormatPr defaultColWidth="9.77734375" defaultRowHeight="15.75"/>
  <cols>
    <col min="1" max="1" width="2.77734375" customWidth="1"/>
    <col min="2" max="2" width="5.77734375" customWidth="1"/>
    <col min="3" max="3" width="4.77734375" customWidth="1"/>
    <col min="4" max="9" width="6.77734375" customWidth="1"/>
    <col min="10" max="10" width="6.77734375" style="88" customWidth="1"/>
    <col min="11" max="11" width="5.109375" customWidth="1"/>
    <col min="12" max="12" width="6.77734375" style="37" customWidth="1"/>
    <col min="13" max="13" width="8.109375" style="37" customWidth="1"/>
    <col min="14" max="14" width="8.6640625" customWidth="1"/>
    <col min="15" max="15" width="3.6640625" customWidth="1"/>
    <col min="16" max="17" width="8.6640625" style="78" customWidth="1"/>
    <col min="18" max="18" width="8.6640625" style="86" customWidth="1"/>
    <col min="19" max="19" width="6.77734375" customWidth="1"/>
    <col min="20" max="26" width="1.109375" customWidth="1"/>
    <col min="27" max="27" width="7.21875" customWidth="1"/>
    <col min="28" max="28" width="10" bestFit="1" customWidth="1"/>
    <col min="29" max="29" width="6" bestFit="1" customWidth="1"/>
    <col min="31" max="33" width="5.77734375" customWidth="1"/>
  </cols>
  <sheetData>
    <row r="1" spans="2:34">
      <c r="C1" s="11" t="s">
        <v>0</v>
      </c>
      <c r="S1" s="32">
        <v>218.48715447161601</v>
      </c>
    </row>
    <row r="2" spans="2:34" ht="5.0999999999999996" customHeight="1"/>
    <row r="3" spans="2:34">
      <c r="E3" s="5"/>
      <c r="F3" s="5"/>
      <c r="G3" s="5"/>
      <c r="H3" s="5"/>
      <c r="I3" s="12" t="s">
        <v>1</v>
      </c>
      <c r="J3" s="5"/>
      <c r="K3" s="5"/>
      <c r="L3" s="33"/>
      <c r="M3" s="33"/>
      <c r="N3" s="5"/>
      <c r="O3" s="5"/>
      <c r="R3" s="76"/>
      <c r="S3" s="41">
        <v>2.18487154471616</v>
      </c>
      <c r="T3" s="5"/>
      <c r="U3" s="5"/>
      <c r="V3" s="12" t="s">
        <v>2</v>
      </c>
      <c r="W3" s="4"/>
      <c r="X3" s="4"/>
      <c r="Y3" s="5"/>
    </row>
    <row r="4" spans="2:34">
      <c r="B4" s="6"/>
      <c r="C4" s="6"/>
      <c r="D4" s="5"/>
      <c r="E4" s="5"/>
      <c r="F4" s="5"/>
      <c r="G4" s="12" t="s">
        <v>3</v>
      </c>
      <c r="H4" s="13" t="s">
        <v>4</v>
      </c>
      <c r="I4" s="5"/>
      <c r="J4" s="5"/>
      <c r="K4" s="5"/>
      <c r="L4" s="33"/>
      <c r="M4" s="33"/>
      <c r="N4" s="5"/>
      <c r="O4" s="5"/>
      <c r="R4" s="76"/>
      <c r="S4" s="5"/>
      <c r="T4" s="5"/>
      <c r="U4" s="5"/>
      <c r="V4" s="12" t="s">
        <v>5</v>
      </c>
      <c r="W4" s="4"/>
      <c r="X4" s="4"/>
      <c r="Y4" s="5"/>
      <c r="Z4" s="5"/>
    </row>
    <row r="5" spans="2:34">
      <c r="B5" s="6"/>
      <c r="C5" s="6"/>
      <c r="D5" s="5"/>
      <c r="E5" s="5"/>
      <c r="F5" s="14" t="s">
        <v>6</v>
      </c>
      <c r="G5" s="5"/>
      <c r="H5" s="13" t="s">
        <v>7</v>
      </c>
      <c r="I5" s="5"/>
      <c r="J5" s="13" t="s">
        <v>8</v>
      </c>
      <c r="K5" s="14" t="s">
        <v>9</v>
      </c>
      <c r="L5" s="33"/>
      <c r="N5" s="33" t="s">
        <v>79</v>
      </c>
      <c r="O5" s="33"/>
      <c r="R5" s="76" t="s">
        <v>79</v>
      </c>
      <c r="S5" s="5"/>
      <c r="T5" s="5"/>
      <c r="U5" s="5"/>
      <c r="V5" s="14" t="s">
        <v>10</v>
      </c>
      <c r="W5" s="5"/>
      <c r="X5" s="14" t="s">
        <v>11</v>
      </c>
      <c r="Y5" s="5"/>
      <c r="Z5" s="14" t="s">
        <v>12</v>
      </c>
    </row>
    <row r="6" spans="2:34">
      <c r="B6" s="6"/>
      <c r="C6" s="6"/>
      <c r="D6" s="13" t="s">
        <v>13</v>
      </c>
      <c r="E6" s="13" t="s">
        <v>14</v>
      </c>
      <c r="F6" s="13" t="s">
        <v>15</v>
      </c>
      <c r="G6" s="13" t="s">
        <v>16</v>
      </c>
      <c r="H6" s="13" t="s">
        <v>17</v>
      </c>
      <c r="I6" s="13" t="s">
        <v>18</v>
      </c>
      <c r="J6" s="13" t="s">
        <v>19</v>
      </c>
      <c r="K6" s="14" t="s">
        <v>20</v>
      </c>
      <c r="L6" s="40" t="s">
        <v>78</v>
      </c>
      <c r="M6" s="34" t="s">
        <v>8</v>
      </c>
      <c r="N6" s="33" t="s">
        <v>80</v>
      </c>
      <c r="O6" s="33"/>
      <c r="P6" s="82" t="s">
        <v>109</v>
      </c>
      <c r="Q6" s="83" t="s">
        <v>8</v>
      </c>
      <c r="R6" s="76" t="s">
        <v>80</v>
      </c>
      <c r="S6" s="14" t="s">
        <v>21</v>
      </c>
      <c r="T6" s="5"/>
      <c r="U6" s="5"/>
      <c r="V6" s="15" t="s">
        <v>22</v>
      </c>
      <c r="W6" s="15" t="s">
        <v>23</v>
      </c>
      <c r="X6" s="15" t="s">
        <v>22</v>
      </c>
      <c r="Y6" s="15" t="s">
        <v>23</v>
      </c>
      <c r="Z6" s="15" t="s">
        <v>22</v>
      </c>
      <c r="AA6" s="15" t="s">
        <v>23</v>
      </c>
    </row>
    <row r="7" spans="2:34" ht="16.5" thickBot="1">
      <c r="B7" s="6"/>
      <c r="C7" s="6"/>
      <c r="D7" s="13" t="s">
        <v>24</v>
      </c>
      <c r="E7" s="13" t="s">
        <v>25</v>
      </c>
      <c r="F7" s="16" t="s">
        <v>24</v>
      </c>
      <c r="G7" s="16" t="s">
        <v>24</v>
      </c>
      <c r="H7" s="16" t="s">
        <v>26</v>
      </c>
      <c r="I7" s="17" t="s">
        <v>24</v>
      </c>
      <c r="J7" s="18" t="s">
        <v>27</v>
      </c>
      <c r="K7" s="7"/>
      <c r="L7" s="35" t="s">
        <v>24</v>
      </c>
      <c r="M7" s="36" t="s">
        <v>19</v>
      </c>
      <c r="N7" s="47" t="s">
        <v>81</v>
      </c>
      <c r="O7" s="47"/>
      <c r="P7" s="84" t="s">
        <v>24</v>
      </c>
      <c r="Q7" s="85" t="s">
        <v>19</v>
      </c>
      <c r="R7" s="77" t="s">
        <v>81</v>
      </c>
      <c r="S7" s="16" t="s">
        <v>28</v>
      </c>
      <c r="T7" s="16" t="s">
        <v>29</v>
      </c>
      <c r="U7" s="16" t="s">
        <v>30</v>
      </c>
      <c r="V7" s="7"/>
      <c r="W7" s="7"/>
      <c r="X7" s="18" t="s">
        <v>31</v>
      </c>
      <c r="Y7" s="7"/>
      <c r="Z7" s="18" t="s">
        <v>31</v>
      </c>
      <c r="AA7" s="8"/>
    </row>
    <row r="8" spans="2:34" ht="9.9499999999999993" customHeight="1" thickTop="1">
      <c r="B8" s="19" t="s">
        <v>32</v>
      </c>
      <c r="C8" s="19" t="s">
        <v>33</v>
      </c>
      <c r="D8" s="20">
        <v>32.799999999999997</v>
      </c>
      <c r="E8" s="6"/>
      <c r="F8" s="20">
        <f>$F$12/$D$12*D8</f>
        <v>19.276307692307693</v>
      </c>
      <c r="G8" s="20">
        <f>(F8/1.85)</f>
        <v>10.419625779625779</v>
      </c>
      <c r="H8" s="6"/>
      <c r="I8" s="21">
        <v>5.9303504721831404</v>
      </c>
      <c r="J8" s="6"/>
      <c r="K8" s="6"/>
      <c r="L8" s="38"/>
      <c r="M8" s="38"/>
      <c r="N8" s="9"/>
      <c r="O8" s="9"/>
      <c r="R8" s="78"/>
      <c r="S8" s="22" t="s">
        <v>34</v>
      </c>
      <c r="T8" s="22" t="s">
        <v>34</v>
      </c>
      <c r="U8" s="22" t="s">
        <v>34</v>
      </c>
      <c r="V8" s="22" t="s">
        <v>34</v>
      </c>
      <c r="W8" s="22" t="s">
        <v>34</v>
      </c>
      <c r="X8" s="22" t="s">
        <v>34</v>
      </c>
      <c r="Y8" s="22" t="s">
        <v>34</v>
      </c>
      <c r="Z8" s="22" t="s">
        <v>34</v>
      </c>
      <c r="AA8" s="22" t="s">
        <v>34</v>
      </c>
      <c r="AC8" s="23"/>
      <c r="AD8" s="6"/>
      <c r="AE8" s="24"/>
      <c r="AF8" s="6"/>
      <c r="AG8" s="6"/>
      <c r="AH8" s="6"/>
    </row>
    <row r="9" spans="2:34" ht="9.9499999999999993" customHeight="1">
      <c r="B9" s="6"/>
      <c r="C9" s="19" t="s">
        <v>35</v>
      </c>
      <c r="D9" s="20">
        <v>33</v>
      </c>
      <c r="E9" s="6"/>
      <c r="F9" s="20">
        <f>$F$12/$D$12*D9</f>
        <v>19.393846153846155</v>
      </c>
      <c r="G9" s="20">
        <f>(F9/1.85)</f>
        <v>10.483160083160083</v>
      </c>
      <c r="H9" s="6"/>
      <c r="I9" s="21">
        <f>G9/1.757</f>
        <v>5.9665111457940148</v>
      </c>
      <c r="J9" s="6"/>
      <c r="K9" s="6"/>
      <c r="L9" s="38"/>
      <c r="M9" s="38"/>
      <c r="N9" s="9"/>
      <c r="O9" s="9"/>
      <c r="R9" s="78"/>
      <c r="S9" s="22" t="s">
        <v>34</v>
      </c>
      <c r="T9" s="22" t="s">
        <v>34</v>
      </c>
      <c r="U9" s="22" t="s">
        <v>34</v>
      </c>
      <c r="V9" s="22" t="s">
        <v>34</v>
      </c>
      <c r="W9" s="22" t="s">
        <v>34</v>
      </c>
      <c r="X9" s="22" t="s">
        <v>34</v>
      </c>
      <c r="Y9" s="22" t="s">
        <v>34</v>
      </c>
      <c r="Z9" s="22" t="s">
        <v>34</v>
      </c>
      <c r="AA9" s="22" t="s">
        <v>34</v>
      </c>
      <c r="AC9" s="23"/>
      <c r="AD9" s="6"/>
      <c r="AE9" s="6"/>
      <c r="AF9" s="6"/>
      <c r="AG9" s="6"/>
      <c r="AH9" s="6"/>
    </row>
    <row r="10" spans="2:34" ht="9.9499999999999993" customHeight="1">
      <c r="B10" s="6"/>
      <c r="C10" s="19" t="s">
        <v>36</v>
      </c>
      <c r="D10" s="20">
        <v>32.799999999999997</v>
      </c>
      <c r="E10" s="6"/>
      <c r="F10" s="20">
        <f>$F$12/$D$12*D10</f>
        <v>19.276307692307693</v>
      </c>
      <c r="G10" s="20">
        <f>(F10/1.85)</f>
        <v>10.419625779625779</v>
      </c>
      <c r="H10" s="6"/>
      <c r="I10" s="21">
        <f>G10/1.757</f>
        <v>5.9303504721831413</v>
      </c>
      <c r="J10" s="6"/>
      <c r="K10" s="6"/>
      <c r="L10" s="38"/>
      <c r="M10" s="38"/>
      <c r="N10" s="9"/>
      <c r="O10" s="9"/>
      <c r="R10" s="78"/>
      <c r="S10" s="22" t="s">
        <v>34</v>
      </c>
      <c r="T10" s="22" t="s">
        <v>34</v>
      </c>
      <c r="U10" s="22" t="s">
        <v>34</v>
      </c>
      <c r="V10" s="22" t="s">
        <v>34</v>
      </c>
      <c r="W10" s="22" t="s">
        <v>34</v>
      </c>
      <c r="X10" s="22" t="s">
        <v>34</v>
      </c>
      <c r="Y10" s="22" t="s">
        <v>34</v>
      </c>
      <c r="Z10" s="22" t="s">
        <v>34</v>
      </c>
      <c r="AA10" s="22" t="s">
        <v>34</v>
      </c>
      <c r="AC10" s="3"/>
      <c r="AH10" s="6"/>
    </row>
    <row r="11" spans="2:34" ht="9.9499999999999993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38"/>
      <c r="M11" s="38"/>
      <c r="N11" s="9"/>
      <c r="O11" s="9"/>
      <c r="R11" s="78"/>
      <c r="S11" s="22" t="s">
        <v>34</v>
      </c>
      <c r="T11" s="22" t="s">
        <v>34</v>
      </c>
      <c r="U11" s="22" t="s">
        <v>34</v>
      </c>
      <c r="V11" s="6"/>
      <c r="W11" s="6"/>
      <c r="X11" s="6"/>
      <c r="Y11" s="6"/>
      <c r="Z11" s="6"/>
      <c r="AA11" s="6"/>
      <c r="AC11" s="3"/>
      <c r="AH11" s="6"/>
    </row>
    <row r="12" spans="2:34">
      <c r="B12" s="19" t="s">
        <v>37</v>
      </c>
      <c r="C12" s="19" t="s">
        <v>38</v>
      </c>
      <c r="D12" s="20">
        <v>32.5</v>
      </c>
      <c r="E12" s="6"/>
      <c r="F12" s="20">
        <v>19.100000000000001</v>
      </c>
      <c r="G12" s="20">
        <f>(F12/1.85)</f>
        <v>10.324324324324325</v>
      </c>
      <c r="H12" s="6"/>
      <c r="I12" s="21">
        <f>G12/1.757</f>
        <v>5.8761094617668324</v>
      </c>
      <c r="J12" s="9"/>
      <c r="K12" s="6"/>
      <c r="L12" s="38">
        <f>I12/$S$3</f>
        <v>2.6894530600563096</v>
      </c>
      <c r="M12" s="38"/>
      <c r="N12" s="9"/>
      <c r="O12" s="9"/>
      <c r="R12" s="78"/>
      <c r="S12" s="22" t="s">
        <v>34</v>
      </c>
      <c r="T12" s="22" t="s">
        <v>34</v>
      </c>
      <c r="U12" s="22" t="s">
        <v>34</v>
      </c>
      <c r="V12" s="22" t="s">
        <v>34</v>
      </c>
      <c r="W12" s="22" t="s">
        <v>34</v>
      </c>
      <c r="X12" s="22" t="s">
        <v>34</v>
      </c>
      <c r="Y12" s="22" t="s">
        <v>34</v>
      </c>
      <c r="Z12" s="22" t="s">
        <v>34</v>
      </c>
      <c r="AA12" s="22" t="s">
        <v>34</v>
      </c>
      <c r="AC12" s="3"/>
      <c r="AH12" s="6"/>
    </row>
    <row r="13" spans="2:34">
      <c r="B13" s="6"/>
      <c r="C13" s="19" t="s">
        <v>33</v>
      </c>
      <c r="D13" s="20">
        <v>32.6</v>
      </c>
      <c r="E13" s="6"/>
      <c r="F13" s="20">
        <v>19.2</v>
      </c>
      <c r="G13" s="20">
        <f>(F13/1.85)</f>
        <v>10.378378378378377</v>
      </c>
      <c r="H13" s="6"/>
      <c r="I13" s="21">
        <f>G13/1.757</f>
        <v>5.9068744327708469</v>
      </c>
      <c r="J13" s="25">
        <f>(D13/D8-1)*100</f>
        <v>-0.60975609756096505</v>
      </c>
      <c r="K13" s="6"/>
      <c r="L13" s="38">
        <f>I13/$S$3</f>
        <v>2.7035339661299025</v>
      </c>
      <c r="M13" s="39">
        <f>(G13/G8-1)*100</f>
        <v>-0.39586259736943408</v>
      </c>
      <c r="N13" s="9"/>
      <c r="O13" s="9"/>
      <c r="R13" s="78"/>
      <c r="S13" s="22" t="s">
        <v>34</v>
      </c>
      <c r="T13" s="22" t="s">
        <v>34</v>
      </c>
      <c r="U13" s="22" t="s">
        <v>34</v>
      </c>
      <c r="V13" s="22" t="s">
        <v>34</v>
      </c>
      <c r="W13" s="22" t="s">
        <v>34</v>
      </c>
      <c r="X13" s="22" t="s">
        <v>34</v>
      </c>
      <c r="Y13" s="22" t="s">
        <v>34</v>
      </c>
      <c r="Z13" s="22" t="s">
        <v>34</v>
      </c>
      <c r="AA13" s="22" t="s">
        <v>34</v>
      </c>
      <c r="AC13" s="3"/>
      <c r="AH13" s="6"/>
    </row>
    <row r="14" spans="2:34">
      <c r="B14" s="6"/>
      <c r="C14" s="19" t="s">
        <v>35</v>
      </c>
      <c r="D14" s="20">
        <v>33.1</v>
      </c>
      <c r="E14" s="6"/>
      <c r="F14" s="20">
        <v>19.399999999999999</v>
      </c>
      <c r="G14" s="20">
        <f>(F14/1.85)</f>
        <v>10.486486486486486</v>
      </c>
      <c r="H14" s="6"/>
      <c r="I14" s="21">
        <f>G14/1.757</f>
        <v>5.9684043747788769</v>
      </c>
      <c r="J14" s="25">
        <f>(D14/D9-1)*100</f>
        <v>0.30303030303031608</v>
      </c>
      <c r="K14" s="6"/>
      <c r="L14" s="38">
        <f>I14/$S$3</f>
        <v>2.7316957782770892</v>
      </c>
      <c r="M14" s="39">
        <f>(G14/G9-1)*100</f>
        <v>3.173092178327952E-2</v>
      </c>
      <c r="N14" s="9"/>
      <c r="O14" s="9"/>
      <c r="R14" s="78"/>
      <c r="S14" s="22" t="s">
        <v>34</v>
      </c>
      <c r="T14" s="22" t="s">
        <v>34</v>
      </c>
      <c r="U14" s="22" t="s">
        <v>34</v>
      </c>
      <c r="V14" s="22" t="s">
        <v>34</v>
      </c>
      <c r="W14" s="22" t="s">
        <v>34</v>
      </c>
      <c r="X14" s="22" t="s">
        <v>34</v>
      </c>
      <c r="Y14" s="22" t="s">
        <v>34</v>
      </c>
      <c r="Z14" s="22" t="s">
        <v>34</v>
      </c>
      <c r="AA14" s="22" t="s">
        <v>34</v>
      </c>
      <c r="AC14" s="3"/>
      <c r="AH14" s="6"/>
    </row>
    <row r="15" spans="2:34">
      <c r="B15" s="6"/>
      <c r="C15" s="19" t="s">
        <v>36</v>
      </c>
      <c r="D15" s="20">
        <v>33.200000000000003</v>
      </c>
      <c r="E15" s="6"/>
      <c r="F15" s="20">
        <v>19.5</v>
      </c>
      <c r="G15" s="20">
        <f>(F15/1.85)</f>
        <v>10.54054054054054</v>
      </c>
      <c r="H15" s="6"/>
      <c r="I15" s="21">
        <f>G15/1.757</f>
        <v>5.9991693457828914</v>
      </c>
      <c r="J15" s="25">
        <f>(D15/D10-1)*100</f>
        <v>1.2195121951219745</v>
      </c>
      <c r="K15" s="6"/>
      <c r="L15" s="38">
        <f>I15/$S$3</f>
        <v>2.7457766843506826</v>
      </c>
      <c r="M15" s="39">
        <f>(G15/G10-1)*100</f>
        <v>1.1604520495466675</v>
      </c>
      <c r="N15" s="25">
        <f>SUM(J13:J15)/3</f>
        <v>0.30426213353044185</v>
      </c>
      <c r="O15" s="25"/>
      <c r="P15" s="79"/>
      <c r="Q15" s="79"/>
      <c r="R15" s="79"/>
      <c r="S15" s="22" t="s">
        <v>34</v>
      </c>
      <c r="T15" s="22" t="s">
        <v>34</v>
      </c>
      <c r="U15" s="22" t="s">
        <v>34</v>
      </c>
      <c r="V15" s="22" t="s">
        <v>34</v>
      </c>
      <c r="W15" s="22" t="s">
        <v>34</v>
      </c>
      <c r="X15" s="22" t="s">
        <v>34</v>
      </c>
      <c r="Y15" s="22" t="s">
        <v>34</v>
      </c>
      <c r="Z15" s="22" t="s">
        <v>34</v>
      </c>
      <c r="AA15" s="22" t="s">
        <v>34</v>
      </c>
      <c r="AC15" s="3"/>
      <c r="AH15" s="6"/>
    </row>
    <row r="16" spans="2:34">
      <c r="B16" s="6"/>
      <c r="C16" s="6"/>
      <c r="D16" s="6"/>
      <c r="E16" s="6"/>
      <c r="F16" s="6"/>
      <c r="G16" s="6"/>
      <c r="H16" s="6"/>
      <c r="I16" s="21"/>
      <c r="J16" s="9"/>
      <c r="K16" s="6"/>
      <c r="L16" s="38"/>
      <c r="M16" s="38"/>
      <c r="N16" s="9"/>
      <c r="O16" s="9"/>
      <c r="R16" s="78"/>
      <c r="S16" s="22" t="s">
        <v>34</v>
      </c>
      <c r="T16" s="22" t="s">
        <v>34</v>
      </c>
      <c r="U16" s="22" t="s">
        <v>34</v>
      </c>
      <c r="V16" s="6"/>
      <c r="W16" s="6"/>
      <c r="X16" s="6"/>
      <c r="Y16" s="6"/>
      <c r="Z16" s="6"/>
      <c r="AA16" s="6"/>
      <c r="AC16" s="3"/>
      <c r="AH16" s="6"/>
    </row>
    <row r="17" spans="2:34">
      <c r="B17" s="19" t="s">
        <v>39</v>
      </c>
      <c r="C17" s="19" t="s">
        <v>38</v>
      </c>
      <c r="D17" s="20">
        <v>33.200000000000003</v>
      </c>
      <c r="E17" s="6"/>
      <c r="F17" s="20">
        <v>19.5</v>
      </c>
      <c r="G17" s="20">
        <f>(F17/1.85)</f>
        <v>10.54054054054054</v>
      </c>
      <c r="H17" s="6"/>
      <c r="I17" s="21">
        <f>G17/1.757</f>
        <v>5.9991693457828914</v>
      </c>
      <c r="J17" s="25">
        <f>(D17/D12-1)*100</f>
        <v>2.1538461538461728</v>
      </c>
      <c r="K17" s="6"/>
      <c r="L17" s="38">
        <f>I17/$S$3</f>
        <v>2.7457766843506826</v>
      </c>
      <c r="M17" s="39">
        <f>(G17/G12-1)*100</f>
        <v>2.0942408376963373</v>
      </c>
      <c r="N17" s="9"/>
      <c r="O17" s="9"/>
      <c r="R17" s="78"/>
      <c r="S17" s="22" t="s">
        <v>34</v>
      </c>
      <c r="T17" s="22" t="s">
        <v>34</v>
      </c>
      <c r="U17" s="22" t="s">
        <v>34</v>
      </c>
      <c r="V17" s="22" t="s">
        <v>34</v>
      </c>
      <c r="W17" s="22" t="s">
        <v>34</v>
      </c>
      <c r="X17" s="22" t="s">
        <v>34</v>
      </c>
      <c r="Y17" s="22" t="s">
        <v>34</v>
      </c>
      <c r="Z17" s="22" t="s">
        <v>34</v>
      </c>
      <c r="AA17" s="22" t="s">
        <v>34</v>
      </c>
      <c r="AC17" s="3"/>
      <c r="AH17" s="6"/>
    </row>
    <row r="18" spans="2:34">
      <c r="B18" s="6"/>
      <c r="C18" s="19" t="s">
        <v>33</v>
      </c>
      <c r="D18" s="20">
        <v>34.299999999999997</v>
      </c>
      <c r="E18" s="6"/>
      <c r="F18" s="20">
        <v>20.2</v>
      </c>
      <c r="G18" s="20">
        <f>(F18/1.85)</f>
        <v>10.918918918918918</v>
      </c>
      <c r="H18" s="6"/>
      <c r="I18" s="21">
        <f>G18/1.757</f>
        <v>6.214524142810995</v>
      </c>
      <c r="J18" s="25">
        <f>(D18/D13-1)*100</f>
        <v>5.2147239263803602</v>
      </c>
      <c r="K18" s="6"/>
      <c r="L18" s="38">
        <f>I18/$S$3</f>
        <v>2.8443430268658352</v>
      </c>
      <c r="M18" s="39">
        <f>(G18/G13-1)*100</f>
        <v>5.2083333333333259</v>
      </c>
      <c r="N18" s="9"/>
      <c r="O18" s="9"/>
      <c r="R18" s="78"/>
      <c r="S18" s="22" t="s">
        <v>34</v>
      </c>
      <c r="T18" s="22" t="s">
        <v>34</v>
      </c>
      <c r="U18" s="22" t="s">
        <v>34</v>
      </c>
      <c r="V18" s="22" t="s">
        <v>34</v>
      </c>
      <c r="W18" s="22" t="s">
        <v>34</v>
      </c>
      <c r="X18" s="22" t="s">
        <v>34</v>
      </c>
      <c r="Y18" s="22" t="s">
        <v>34</v>
      </c>
      <c r="Z18" s="22" t="s">
        <v>34</v>
      </c>
      <c r="AA18" s="22" t="s">
        <v>34</v>
      </c>
      <c r="AC18" s="3"/>
      <c r="AH18" s="6"/>
    </row>
    <row r="19" spans="2:34">
      <c r="B19" s="6"/>
      <c r="C19" s="19" t="s">
        <v>35</v>
      </c>
      <c r="D19" s="20">
        <v>34.4</v>
      </c>
      <c r="E19" s="6"/>
      <c r="F19" s="20">
        <v>20.2</v>
      </c>
      <c r="G19" s="20">
        <f>(F19/1.85)</f>
        <v>10.918918918918918</v>
      </c>
      <c r="H19" s="6"/>
      <c r="I19" s="21">
        <f>G19/1.757</f>
        <v>6.214524142810995</v>
      </c>
      <c r="J19" s="25">
        <f>(D19/D14-1)*100</f>
        <v>3.92749244712991</v>
      </c>
      <c r="K19" s="6"/>
      <c r="L19" s="38">
        <f>I19/$S$3</f>
        <v>2.8443430268658352</v>
      </c>
      <c r="M19" s="39">
        <f>(G19/G14-1)*100</f>
        <v>4.1237113402061709</v>
      </c>
      <c r="N19" s="9"/>
      <c r="O19" s="9"/>
      <c r="R19" s="78"/>
      <c r="S19" s="22" t="s">
        <v>34</v>
      </c>
      <c r="T19" s="22" t="s">
        <v>34</v>
      </c>
      <c r="U19" s="22" t="s">
        <v>34</v>
      </c>
      <c r="V19" s="22" t="s">
        <v>34</v>
      </c>
      <c r="W19" s="22" t="s">
        <v>34</v>
      </c>
      <c r="X19" s="22" t="s">
        <v>34</v>
      </c>
      <c r="Y19" s="22" t="s">
        <v>34</v>
      </c>
      <c r="Z19" s="22" t="s">
        <v>34</v>
      </c>
      <c r="AA19" s="22" t="s">
        <v>34</v>
      </c>
      <c r="AC19" s="3"/>
      <c r="AH19" s="6"/>
    </row>
    <row r="20" spans="2:34">
      <c r="B20" s="6"/>
      <c r="C20" s="19" t="s">
        <v>36</v>
      </c>
      <c r="D20" s="20">
        <v>35.1</v>
      </c>
      <c r="E20" s="20">
        <f>SUM(D17:D20)/4</f>
        <v>34.25</v>
      </c>
      <c r="F20" s="20">
        <v>20.6</v>
      </c>
      <c r="G20" s="20">
        <f>(F20/1.85)</f>
        <v>11.135135135135135</v>
      </c>
      <c r="H20" s="6"/>
      <c r="I20" s="21">
        <f>G20/1.757</f>
        <v>6.3375840268270549</v>
      </c>
      <c r="J20" s="25">
        <f>(D20/D15-1)*100</f>
        <v>5.7228915662650648</v>
      </c>
      <c r="K20" s="6"/>
      <c r="L20" s="38">
        <f>I20/$S$3</f>
        <v>2.9006666511602082</v>
      </c>
      <c r="M20" s="39">
        <f>(G20/G15-1)*100</f>
        <v>5.6410256410256432</v>
      </c>
      <c r="N20" s="25">
        <f>SUM(J17:J20)/4</f>
        <v>4.2547385234053774</v>
      </c>
      <c r="O20" s="25"/>
      <c r="P20" s="79"/>
      <c r="Q20" s="79"/>
      <c r="R20" s="79"/>
      <c r="S20" s="22" t="s">
        <v>34</v>
      </c>
      <c r="T20" s="22" t="s">
        <v>34</v>
      </c>
      <c r="U20" s="22" t="s">
        <v>34</v>
      </c>
      <c r="V20" s="22" t="s">
        <v>34</v>
      </c>
      <c r="W20" s="22" t="s">
        <v>34</v>
      </c>
      <c r="X20" s="22" t="s">
        <v>34</v>
      </c>
      <c r="Y20" s="22" t="s">
        <v>34</v>
      </c>
      <c r="Z20" s="22" t="s">
        <v>34</v>
      </c>
      <c r="AA20" s="22" t="s">
        <v>34</v>
      </c>
      <c r="AC20" s="3"/>
      <c r="AH20" s="6"/>
    </row>
    <row r="21" spans="2:34">
      <c r="B21" s="6"/>
      <c r="C21" s="6"/>
      <c r="D21" s="6"/>
      <c r="E21" s="6"/>
      <c r="F21" s="6"/>
      <c r="G21" s="6"/>
      <c r="H21" s="6"/>
      <c r="I21" s="21"/>
      <c r="J21" s="9"/>
      <c r="K21" s="6"/>
      <c r="L21" s="38"/>
      <c r="M21" s="38"/>
      <c r="N21" s="9"/>
      <c r="O21" s="9"/>
      <c r="R21" s="78"/>
      <c r="S21" s="22" t="s">
        <v>34</v>
      </c>
      <c r="T21" s="22" t="s">
        <v>34</v>
      </c>
      <c r="U21" s="22" t="s">
        <v>34</v>
      </c>
      <c r="V21" s="6"/>
      <c r="W21" s="6"/>
      <c r="X21" s="6"/>
      <c r="Y21" s="6"/>
      <c r="Z21" s="6"/>
      <c r="AA21" s="6"/>
      <c r="AC21" s="3"/>
      <c r="AH21" s="6"/>
    </row>
    <row r="22" spans="2:34">
      <c r="B22" s="19" t="s">
        <v>40</v>
      </c>
      <c r="C22" s="19" t="s">
        <v>38</v>
      </c>
      <c r="D22" s="20">
        <v>35</v>
      </c>
      <c r="E22" s="6"/>
      <c r="F22" s="20">
        <v>20.6</v>
      </c>
      <c r="G22" s="20">
        <f>(F22/1.85)</f>
        <v>11.135135135135135</v>
      </c>
      <c r="H22" s="6"/>
      <c r="I22" s="21">
        <f>G22/1.757</f>
        <v>6.3375840268270549</v>
      </c>
      <c r="J22" s="25">
        <f>(D22/D17-1)*100</f>
        <v>5.4216867469879526</v>
      </c>
      <c r="K22" s="6"/>
      <c r="L22" s="38">
        <f>I22/$S$3</f>
        <v>2.9006666511602082</v>
      </c>
      <c r="M22" s="39">
        <f>(G22/G17-1)*100</f>
        <v>5.6410256410256432</v>
      </c>
      <c r="N22" s="9"/>
      <c r="O22" s="9"/>
      <c r="R22" s="78"/>
      <c r="S22" s="22" t="s">
        <v>34</v>
      </c>
      <c r="T22" s="22" t="s">
        <v>34</v>
      </c>
      <c r="U22" s="22" t="s">
        <v>34</v>
      </c>
      <c r="V22" s="22" t="s">
        <v>34</v>
      </c>
      <c r="W22" s="22" t="s">
        <v>34</v>
      </c>
      <c r="X22" s="22" t="s">
        <v>34</v>
      </c>
      <c r="Y22" s="22" t="s">
        <v>34</v>
      </c>
      <c r="Z22" s="22" t="s">
        <v>34</v>
      </c>
      <c r="AA22" s="22" t="s">
        <v>34</v>
      </c>
      <c r="AC22" s="3"/>
      <c r="AH22" s="6"/>
    </row>
    <row r="23" spans="2:34">
      <c r="B23" s="6"/>
      <c r="C23" s="19" t="s">
        <v>33</v>
      </c>
      <c r="D23" s="20">
        <v>35.5</v>
      </c>
      <c r="E23" s="6"/>
      <c r="F23" s="20">
        <v>20.9</v>
      </c>
      <c r="G23" s="20">
        <f>(F23/1.85)</f>
        <v>11.297297297297296</v>
      </c>
      <c r="H23" s="6"/>
      <c r="I23" s="21">
        <f>G23/1.757</f>
        <v>6.4298789398390994</v>
      </c>
      <c r="J23" s="25">
        <f>(D23/D18-1)*100</f>
        <v>3.4985422740524852</v>
      </c>
      <c r="K23" s="6"/>
      <c r="L23" s="38">
        <f>I23/$S$3</f>
        <v>2.9429093693809878</v>
      </c>
      <c r="M23" s="39">
        <f>(G23/G18-1)*100</f>
        <v>3.4653465346534684</v>
      </c>
      <c r="N23" s="9"/>
      <c r="O23" s="9"/>
      <c r="R23" s="78"/>
      <c r="S23" s="22" t="s">
        <v>34</v>
      </c>
      <c r="T23" s="22" t="s">
        <v>34</v>
      </c>
      <c r="U23" s="22" t="s">
        <v>34</v>
      </c>
      <c r="V23" s="22" t="s">
        <v>34</v>
      </c>
      <c r="W23" s="22" t="s">
        <v>34</v>
      </c>
      <c r="X23" s="22" t="s">
        <v>34</v>
      </c>
      <c r="Y23" s="22" t="s">
        <v>34</v>
      </c>
      <c r="Z23" s="22" t="s">
        <v>34</v>
      </c>
      <c r="AA23" s="22" t="s">
        <v>34</v>
      </c>
      <c r="AC23" s="3"/>
      <c r="AH23" s="6"/>
    </row>
    <row r="24" spans="2:34">
      <c r="B24" s="6"/>
      <c r="C24" s="19" t="s">
        <v>35</v>
      </c>
      <c r="D24" s="20">
        <v>37.1</v>
      </c>
      <c r="E24" s="6"/>
      <c r="F24" s="20">
        <v>21.8</v>
      </c>
      <c r="G24" s="20">
        <f>(F24/1.85)</f>
        <v>11.783783783783784</v>
      </c>
      <c r="H24" s="6"/>
      <c r="I24" s="21">
        <f>G24/1.757</f>
        <v>6.7067636788752329</v>
      </c>
      <c r="J24" s="25">
        <f>(D24/D19-1)*100</f>
        <v>7.8488372093023395</v>
      </c>
      <c r="K24" s="6"/>
      <c r="L24" s="38">
        <f>I24/$S$3</f>
        <v>3.0696375240433271</v>
      </c>
      <c r="M24" s="39">
        <f>(G24/G19-1)*100</f>
        <v>7.9207920792079278</v>
      </c>
      <c r="N24" s="9"/>
      <c r="O24" s="9"/>
      <c r="R24" s="78"/>
      <c r="S24" s="22" t="s">
        <v>34</v>
      </c>
      <c r="T24" s="22" t="s">
        <v>34</v>
      </c>
      <c r="U24" s="22" t="s">
        <v>34</v>
      </c>
      <c r="V24" s="22" t="s">
        <v>34</v>
      </c>
      <c r="W24" s="22" t="s">
        <v>34</v>
      </c>
      <c r="X24" s="22" t="s">
        <v>34</v>
      </c>
      <c r="Y24" s="22" t="s">
        <v>34</v>
      </c>
      <c r="Z24" s="22" t="s">
        <v>34</v>
      </c>
      <c r="AA24" s="22" t="s">
        <v>34</v>
      </c>
      <c r="AC24" s="3"/>
      <c r="AH24" s="6"/>
    </row>
    <row r="25" spans="2:34">
      <c r="B25" s="6"/>
      <c r="C25" s="19" t="s">
        <v>36</v>
      </c>
      <c r="D25" s="20">
        <v>37.200000000000003</v>
      </c>
      <c r="E25" s="6"/>
      <c r="F25" s="20">
        <v>21.9</v>
      </c>
      <c r="G25" s="20">
        <f>(F25/1.85)</f>
        <v>11.837837837837837</v>
      </c>
      <c r="H25" s="6"/>
      <c r="I25" s="21">
        <f>G25/1.757</f>
        <v>6.7375286498792475</v>
      </c>
      <c r="J25" s="25">
        <f>(D25/D20-1)*100</f>
        <v>5.9829059829059839</v>
      </c>
      <c r="K25" s="6"/>
      <c r="L25" s="38">
        <f>I25/$S$3</f>
        <v>3.0837184301169205</v>
      </c>
      <c r="M25" s="39">
        <f>(G25/G20-1)*100</f>
        <v>6.3106796116504826</v>
      </c>
      <c r="N25" s="25">
        <f>SUM(J22:J25)/4</f>
        <v>5.6879930533121899</v>
      </c>
      <c r="O25" s="25"/>
      <c r="P25" s="79"/>
      <c r="Q25" s="79"/>
      <c r="R25" s="79"/>
      <c r="S25" s="22" t="s">
        <v>34</v>
      </c>
      <c r="T25" s="22" t="s">
        <v>34</v>
      </c>
      <c r="U25" s="22" t="s">
        <v>34</v>
      </c>
      <c r="V25" s="22" t="s">
        <v>34</v>
      </c>
      <c r="W25" s="22" t="s">
        <v>34</v>
      </c>
      <c r="X25" s="22" t="s">
        <v>34</v>
      </c>
      <c r="Y25" s="22" t="s">
        <v>34</v>
      </c>
      <c r="Z25" s="22" t="s">
        <v>34</v>
      </c>
      <c r="AA25" s="22" t="s">
        <v>34</v>
      </c>
      <c r="AC25" s="3"/>
      <c r="AH25" s="6"/>
    </row>
    <row r="26" spans="2:34">
      <c r="B26" s="6"/>
      <c r="C26" s="6"/>
      <c r="D26" s="6"/>
      <c r="E26" s="6"/>
      <c r="F26" s="6"/>
      <c r="G26" s="6"/>
      <c r="H26" s="6"/>
      <c r="I26" s="21"/>
      <c r="J26" s="9"/>
      <c r="K26" s="6"/>
      <c r="L26" s="38"/>
      <c r="M26" s="38"/>
      <c r="N26" s="9"/>
      <c r="O26" s="9"/>
      <c r="R26" s="78"/>
      <c r="S26" s="22" t="s">
        <v>34</v>
      </c>
      <c r="T26" s="22" t="s">
        <v>34</v>
      </c>
      <c r="U26" s="22" t="s">
        <v>34</v>
      </c>
      <c r="V26" s="6"/>
      <c r="W26" s="6"/>
      <c r="X26" s="6"/>
      <c r="Y26" s="6"/>
      <c r="Z26" s="6"/>
      <c r="AA26" s="6"/>
      <c r="AC26" s="3"/>
      <c r="AH26" s="6"/>
    </row>
    <row r="27" spans="2:34">
      <c r="B27" s="19" t="s">
        <v>41</v>
      </c>
      <c r="C27" s="19" t="s">
        <v>38</v>
      </c>
      <c r="D27" s="20">
        <v>39.9</v>
      </c>
      <c r="E27" s="6"/>
      <c r="F27" s="20">
        <v>23.5</v>
      </c>
      <c r="G27" s="20">
        <f>(F27/1.85)</f>
        <v>12.702702702702702</v>
      </c>
      <c r="H27" s="6"/>
      <c r="I27" s="21">
        <f>G27/1.757</f>
        <v>7.2297681859434846</v>
      </c>
      <c r="J27" s="25">
        <f>(D27/D22-1)*100</f>
        <v>13.999999999999989</v>
      </c>
      <c r="K27" s="6"/>
      <c r="L27" s="38">
        <f>I27/$S$3</f>
        <v>3.309012927294412</v>
      </c>
      <c r="M27" s="39">
        <f>(G27/G22-1)*100</f>
        <v>14.077669902912614</v>
      </c>
      <c r="N27" s="9"/>
      <c r="O27" s="9"/>
      <c r="R27" s="78"/>
      <c r="S27" s="22" t="s">
        <v>34</v>
      </c>
      <c r="T27" s="22" t="s">
        <v>34</v>
      </c>
      <c r="U27" s="22" t="s">
        <v>34</v>
      </c>
      <c r="V27" s="22" t="s">
        <v>34</v>
      </c>
      <c r="W27" s="22" t="s">
        <v>34</v>
      </c>
      <c r="X27" s="22" t="s">
        <v>34</v>
      </c>
      <c r="Y27" s="22" t="s">
        <v>34</v>
      </c>
      <c r="Z27" s="22" t="s">
        <v>34</v>
      </c>
      <c r="AA27" s="22" t="s">
        <v>34</v>
      </c>
      <c r="AC27" s="3"/>
      <c r="AH27" s="6"/>
    </row>
    <row r="28" spans="2:34">
      <c r="B28" s="6"/>
      <c r="C28" s="19" t="s">
        <v>33</v>
      </c>
      <c r="D28" s="20">
        <v>41.6</v>
      </c>
      <c r="E28" s="6"/>
      <c r="F28" s="20">
        <v>24.5</v>
      </c>
      <c r="G28" s="20">
        <f>(F28/1.85)</f>
        <v>13.243243243243242</v>
      </c>
      <c r="H28" s="6"/>
      <c r="I28" s="21">
        <f>G28/1.757</f>
        <v>7.5374178959836327</v>
      </c>
      <c r="J28" s="25">
        <f>(D28/D23-1)*100</f>
        <v>17.183098591549296</v>
      </c>
      <c r="K28" s="6"/>
      <c r="L28" s="38">
        <f>I28/$S$3</f>
        <v>3.4498219880303447</v>
      </c>
      <c r="M28" s="39">
        <f>(G28/G23-1)*100</f>
        <v>17.224880382775119</v>
      </c>
      <c r="N28" s="9"/>
      <c r="O28" s="9"/>
      <c r="R28" s="78"/>
      <c r="S28" s="22" t="s">
        <v>34</v>
      </c>
      <c r="T28" s="22" t="s">
        <v>34</v>
      </c>
      <c r="U28" s="22" t="s">
        <v>34</v>
      </c>
      <c r="V28" s="22" t="s">
        <v>34</v>
      </c>
      <c r="W28" s="22" t="s">
        <v>34</v>
      </c>
      <c r="X28" s="22" t="s">
        <v>34</v>
      </c>
      <c r="Y28" s="22" t="s">
        <v>34</v>
      </c>
      <c r="Z28" s="22" t="s">
        <v>34</v>
      </c>
      <c r="AA28" s="22" t="s">
        <v>34</v>
      </c>
      <c r="AC28" s="3"/>
      <c r="AH28" s="6"/>
    </row>
    <row r="29" spans="2:34">
      <c r="B29" s="6"/>
      <c r="C29" s="19" t="s">
        <v>35</v>
      </c>
      <c r="D29" s="20">
        <v>43.5</v>
      </c>
      <c r="E29" s="6"/>
      <c r="F29" s="20">
        <v>25.6</v>
      </c>
      <c r="G29" s="20">
        <f>(F29/1.85)</f>
        <v>13.837837837837839</v>
      </c>
      <c r="H29" s="6"/>
      <c r="I29" s="21">
        <f>G29/1.757</f>
        <v>7.875832577027797</v>
      </c>
      <c r="J29" s="25">
        <f>(D29/D24-1)*100</f>
        <v>17.250673854447427</v>
      </c>
      <c r="K29" s="6"/>
      <c r="L29" s="38">
        <f>I29/$S$3</f>
        <v>3.6047119548398707</v>
      </c>
      <c r="M29" s="39">
        <f>(G29/G24-1)*100</f>
        <v>17.431192660550465</v>
      </c>
      <c r="N29" s="9"/>
      <c r="O29" s="9"/>
      <c r="R29" s="78"/>
      <c r="S29" s="22" t="s">
        <v>34</v>
      </c>
      <c r="T29" s="22" t="s">
        <v>34</v>
      </c>
      <c r="U29" s="22" t="s">
        <v>34</v>
      </c>
      <c r="V29" s="22" t="s">
        <v>34</v>
      </c>
      <c r="W29" s="22" t="s">
        <v>34</v>
      </c>
      <c r="X29" s="22" t="s">
        <v>34</v>
      </c>
      <c r="Y29" s="22" t="s">
        <v>34</v>
      </c>
      <c r="Z29" s="22" t="s">
        <v>34</v>
      </c>
      <c r="AA29" s="22" t="s">
        <v>34</v>
      </c>
      <c r="AC29" s="3"/>
      <c r="AH29" s="6"/>
    </row>
    <row r="30" spans="2:34">
      <c r="B30" s="6"/>
      <c r="C30" s="19" t="s">
        <v>36</v>
      </c>
      <c r="D30" s="20">
        <v>46.4</v>
      </c>
      <c r="E30" s="6"/>
      <c r="F30" s="20">
        <v>27.4</v>
      </c>
      <c r="G30" s="20">
        <f>(F30/1.85)</f>
        <v>14.810810810810809</v>
      </c>
      <c r="H30" s="6"/>
      <c r="I30" s="21">
        <f>G30/1.757</f>
        <v>8.4296020551000623</v>
      </c>
      <c r="J30" s="25">
        <f>(D30/D25-1)*100</f>
        <v>24.731182795698903</v>
      </c>
      <c r="K30" s="6"/>
      <c r="L30" s="38">
        <f>I30/$S$3</f>
        <v>3.8581682641645485</v>
      </c>
      <c r="M30" s="39">
        <f>(G30/G25-1)*100</f>
        <v>25.114155251141558</v>
      </c>
      <c r="N30" s="25">
        <f>SUM(J27:J30)/4</f>
        <v>18.291238810423902</v>
      </c>
      <c r="O30" s="25"/>
      <c r="P30" s="79"/>
      <c r="Q30" s="79"/>
      <c r="R30" s="79"/>
      <c r="S30" s="22" t="s">
        <v>34</v>
      </c>
      <c r="T30" s="22" t="s">
        <v>34</v>
      </c>
      <c r="U30" s="22" t="s">
        <v>34</v>
      </c>
      <c r="V30" s="22" t="s">
        <v>34</v>
      </c>
      <c r="W30" s="22" t="s">
        <v>34</v>
      </c>
      <c r="X30" s="22" t="s">
        <v>34</v>
      </c>
      <c r="Y30" s="22" t="s">
        <v>34</v>
      </c>
      <c r="Z30" s="22" t="s">
        <v>34</v>
      </c>
      <c r="AA30" s="22" t="s">
        <v>34</v>
      </c>
      <c r="AC30" s="3"/>
      <c r="AH30" s="6"/>
    </row>
    <row r="31" spans="2:34">
      <c r="B31" s="6"/>
      <c r="C31" s="6"/>
      <c r="D31" s="6"/>
      <c r="E31" s="6"/>
      <c r="F31" s="6"/>
      <c r="G31" s="6"/>
      <c r="H31" s="6"/>
      <c r="I31" s="21"/>
      <c r="J31" s="9"/>
      <c r="K31" s="6"/>
      <c r="L31" s="38"/>
      <c r="M31" s="38"/>
      <c r="N31" s="9"/>
      <c r="O31" s="9"/>
      <c r="R31" s="78"/>
      <c r="S31" s="22" t="s">
        <v>34</v>
      </c>
      <c r="T31" s="22" t="s">
        <v>34</v>
      </c>
      <c r="U31" s="22" t="s">
        <v>34</v>
      </c>
      <c r="V31" s="6"/>
      <c r="W31" s="6"/>
      <c r="X31" s="6"/>
      <c r="Y31" s="6"/>
      <c r="Z31" s="6"/>
      <c r="AA31" s="6"/>
      <c r="AC31" s="3"/>
      <c r="AH31" s="6"/>
    </row>
    <row r="32" spans="2:34">
      <c r="B32" s="19" t="s">
        <v>42</v>
      </c>
      <c r="C32" s="19" t="s">
        <v>43</v>
      </c>
      <c r="D32" s="20">
        <v>46.8</v>
      </c>
      <c r="E32" s="6"/>
      <c r="F32" s="20">
        <v>27.545615067686899</v>
      </c>
      <c r="G32" s="20">
        <f t="shared" ref="G32:G43" si="0">(F32/1.85)</f>
        <v>14.889521658209134</v>
      </c>
      <c r="H32" s="6"/>
      <c r="I32" s="21">
        <f t="shared" ref="I32:I43" si="1">G32/1.757</f>
        <v>8.4744004884514137</v>
      </c>
      <c r="J32" s="9"/>
      <c r="K32" s="6"/>
      <c r="L32" s="38">
        <f t="shared" ref="L32:L43" si="2">I32/$S$3</f>
        <v>3.87867218507454</v>
      </c>
      <c r="M32" s="38"/>
      <c r="N32" s="9"/>
      <c r="O32" s="9"/>
      <c r="P32" s="78">
        <f>(L32/$L$592)*100</f>
        <v>2.0609310228876412</v>
      </c>
      <c r="R32" s="78"/>
      <c r="S32" s="22" t="s">
        <v>34</v>
      </c>
      <c r="T32" s="22" t="s">
        <v>34</v>
      </c>
      <c r="U32" s="22" t="s">
        <v>34</v>
      </c>
      <c r="V32" s="22" t="s">
        <v>34</v>
      </c>
      <c r="W32" s="22" t="s">
        <v>34</v>
      </c>
      <c r="X32" s="22" t="s">
        <v>34</v>
      </c>
      <c r="Y32" s="22" t="s">
        <v>34</v>
      </c>
      <c r="Z32" s="22" t="s">
        <v>34</v>
      </c>
      <c r="AA32" s="22" t="s">
        <v>34</v>
      </c>
      <c r="AC32" s="3"/>
      <c r="AH32" s="6"/>
    </row>
    <row r="33" spans="2:34">
      <c r="B33" s="6"/>
      <c r="C33" s="19" t="s">
        <v>44</v>
      </c>
      <c r="D33" s="20">
        <v>47.2</v>
      </c>
      <c r="E33" s="6"/>
      <c r="F33" s="20">
        <v>27.781047675103</v>
      </c>
      <c r="G33" s="20">
        <f t="shared" si="0"/>
        <v>15.016782527082702</v>
      </c>
      <c r="H33" s="6"/>
      <c r="I33" s="21">
        <f t="shared" si="1"/>
        <v>8.5468312618569744</v>
      </c>
      <c r="J33" s="9"/>
      <c r="K33" s="6"/>
      <c r="L33" s="38">
        <f t="shared" si="2"/>
        <v>3.911823229391413</v>
      </c>
      <c r="M33" s="38"/>
      <c r="N33" s="9"/>
      <c r="O33" s="9"/>
      <c r="P33" s="78">
        <f t="shared" ref="P33:P95" si="3">(L33/$L$592)*100</f>
        <v>2.0785458179550549</v>
      </c>
      <c r="R33" s="78"/>
      <c r="S33" s="22" t="s">
        <v>34</v>
      </c>
      <c r="T33" s="22" t="s">
        <v>34</v>
      </c>
      <c r="U33" s="22" t="s">
        <v>34</v>
      </c>
      <c r="V33" s="22" t="s">
        <v>34</v>
      </c>
      <c r="W33" s="22" t="s">
        <v>34</v>
      </c>
      <c r="X33" s="22" t="s">
        <v>34</v>
      </c>
      <c r="Y33" s="22" t="s">
        <v>34</v>
      </c>
      <c r="Z33" s="22" t="s">
        <v>34</v>
      </c>
      <c r="AA33" s="22" t="s">
        <v>34</v>
      </c>
      <c r="AC33" s="3"/>
      <c r="AH33" s="6"/>
    </row>
    <row r="34" spans="2:34">
      <c r="B34" s="6"/>
      <c r="C34" s="19" t="s">
        <v>45</v>
      </c>
      <c r="D34" s="20">
        <v>47.6</v>
      </c>
      <c r="E34" s="6"/>
      <c r="F34" s="20">
        <v>28.016480282519101</v>
      </c>
      <c r="G34" s="20">
        <f t="shared" si="0"/>
        <v>15.14404339595627</v>
      </c>
      <c r="H34" s="6"/>
      <c r="I34" s="21">
        <f t="shared" si="1"/>
        <v>8.6192620352625333</v>
      </c>
      <c r="J34" s="25">
        <f>(D34/D27-1)*100</f>
        <v>19.298245614035103</v>
      </c>
      <c r="K34" s="6"/>
      <c r="L34" s="38">
        <f t="shared" si="2"/>
        <v>3.9449742737082856</v>
      </c>
      <c r="M34" s="39">
        <f>(G34/G27-1)*100</f>
        <v>19.219065031996173</v>
      </c>
      <c r="N34" s="9"/>
      <c r="O34" s="9"/>
      <c r="P34" s="78">
        <f t="shared" si="3"/>
        <v>2.0961606130224686</v>
      </c>
      <c r="R34" s="78"/>
      <c r="S34" s="22" t="s">
        <v>34</v>
      </c>
      <c r="T34" s="22" t="s">
        <v>34</v>
      </c>
      <c r="U34" s="22" t="s">
        <v>34</v>
      </c>
      <c r="V34" s="22" t="s">
        <v>34</v>
      </c>
      <c r="W34" s="22" t="s">
        <v>34</v>
      </c>
      <c r="X34" s="22" t="s">
        <v>34</v>
      </c>
      <c r="Y34" s="22" t="s">
        <v>34</v>
      </c>
      <c r="Z34" s="22" t="s">
        <v>34</v>
      </c>
      <c r="AA34" s="22" t="s">
        <v>34</v>
      </c>
      <c r="AC34" s="3"/>
      <c r="AH34" s="6"/>
    </row>
    <row r="35" spans="2:34">
      <c r="B35" s="6"/>
      <c r="C35" s="19" t="s">
        <v>46</v>
      </c>
      <c r="D35" s="20">
        <v>48.3</v>
      </c>
      <c r="E35" s="6"/>
      <c r="F35" s="20">
        <v>28.428487345497299</v>
      </c>
      <c r="G35" s="20">
        <f t="shared" si="0"/>
        <v>15.366749916485025</v>
      </c>
      <c r="H35" s="6"/>
      <c r="I35" s="21">
        <f t="shared" si="1"/>
        <v>8.746015888722269</v>
      </c>
      <c r="J35" s="9"/>
      <c r="K35" s="6"/>
      <c r="L35" s="38">
        <f t="shared" si="2"/>
        <v>4.0029886012628157</v>
      </c>
      <c r="M35" s="38"/>
      <c r="N35" s="9"/>
      <c r="O35" s="9"/>
      <c r="P35" s="78">
        <f t="shared" si="3"/>
        <v>2.1269865043904441</v>
      </c>
      <c r="R35" s="78"/>
      <c r="S35" s="22" t="s">
        <v>34</v>
      </c>
      <c r="T35" s="22" t="s">
        <v>34</v>
      </c>
      <c r="U35" s="22" t="s">
        <v>34</v>
      </c>
      <c r="V35" s="22" t="s">
        <v>34</v>
      </c>
      <c r="W35" s="22" t="s">
        <v>34</v>
      </c>
      <c r="X35" s="22" t="s">
        <v>34</v>
      </c>
      <c r="Y35" s="22" t="s">
        <v>34</v>
      </c>
      <c r="Z35" s="22" t="s">
        <v>34</v>
      </c>
      <c r="AA35" s="22" t="s">
        <v>34</v>
      </c>
      <c r="AC35" s="3"/>
      <c r="AH35" s="6"/>
    </row>
    <row r="36" spans="2:34">
      <c r="B36" s="6"/>
      <c r="C36" s="19" t="s">
        <v>47</v>
      </c>
      <c r="D36" s="20">
        <v>48.9</v>
      </c>
      <c r="E36" s="6"/>
      <c r="F36" s="20">
        <v>28.7816362566215</v>
      </c>
      <c r="G36" s="20">
        <f t="shared" si="0"/>
        <v>15.557641219795405</v>
      </c>
      <c r="H36" s="6"/>
      <c r="I36" s="21">
        <f t="shared" si="1"/>
        <v>8.8546620488306242</v>
      </c>
      <c r="J36" s="9"/>
      <c r="K36" s="6"/>
      <c r="L36" s="38">
        <f t="shared" si="2"/>
        <v>4.0527151677381319</v>
      </c>
      <c r="M36" s="38"/>
      <c r="N36" s="9"/>
      <c r="O36" s="9"/>
      <c r="P36" s="78">
        <f t="shared" si="3"/>
        <v>2.1534086969915687</v>
      </c>
      <c r="R36" s="78"/>
      <c r="S36" s="22" t="s">
        <v>34</v>
      </c>
      <c r="T36" s="22" t="s">
        <v>34</v>
      </c>
      <c r="U36" s="22" t="s">
        <v>34</v>
      </c>
      <c r="V36" s="22" t="s">
        <v>34</v>
      </c>
      <c r="W36" s="22" t="s">
        <v>34</v>
      </c>
      <c r="X36" s="22" t="s">
        <v>34</v>
      </c>
      <c r="Y36" s="22" t="s">
        <v>34</v>
      </c>
      <c r="Z36" s="22" t="s">
        <v>34</v>
      </c>
      <c r="AA36" s="22" t="s">
        <v>34</v>
      </c>
      <c r="AC36" s="3"/>
      <c r="AH36" s="6"/>
    </row>
    <row r="37" spans="2:34">
      <c r="B37" s="6"/>
      <c r="C37" s="19" t="s">
        <v>48</v>
      </c>
      <c r="D37" s="20">
        <v>49.5</v>
      </c>
      <c r="E37" s="6"/>
      <c r="F37" s="20">
        <v>29.134785167745701</v>
      </c>
      <c r="G37" s="20">
        <f t="shared" si="0"/>
        <v>15.748532523105784</v>
      </c>
      <c r="H37" s="6"/>
      <c r="I37" s="21">
        <f t="shared" si="1"/>
        <v>8.9633082089389777</v>
      </c>
      <c r="J37" s="25">
        <f>(D37/D28-1)*100</f>
        <v>18.990384615384603</v>
      </c>
      <c r="K37" s="6"/>
      <c r="L37" s="38">
        <f t="shared" si="2"/>
        <v>4.102441734213448</v>
      </c>
      <c r="M37" s="39">
        <f>(G37/G28-1)*100</f>
        <v>18.917490480594701</v>
      </c>
      <c r="N37" s="9"/>
      <c r="O37" s="9"/>
      <c r="P37" s="78">
        <f t="shared" si="3"/>
        <v>2.1798308895926928</v>
      </c>
      <c r="R37" s="78"/>
      <c r="S37" s="22" t="s">
        <v>34</v>
      </c>
      <c r="T37" s="22" t="s">
        <v>34</v>
      </c>
      <c r="U37" s="22" t="s">
        <v>34</v>
      </c>
      <c r="V37" s="22" t="s">
        <v>34</v>
      </c>
      <c r="W37" s="22" t="s">
        <v>34</v>
      </c>
      <c r="X37" s="22" t="s">
        <v>34</v>
      </c>
      <c r="Y37" s="22" t="s">
        <v>34</v>
      </c>
      <c r="Z37" s="22" t="s">
        <v>34</v>
      </c>
      <c r="AA37" s="22" t="s">
        <v>34</v>
      </c>
      <c r="AC37" s="3"/>
      <c r="AH37" s="6"/>
    </row>
    <row r="38" spans="2:34">
      <c r="B38" s="6"/>
      <c r="C38" s="19" t="s">
        <v>49</v>
      </c>
      <c r="D38" s="20">
        <v>49.9</v>
      </c>
      <c r="E38" s="6"/>
      <c r="F38" s="20">
        <v>29.370217775161901</v>
      </c>
      <c r="G38" s="20">
        <f t="shared" si="0"/>
        <v>15.875793391979405</v>
      </c>
      <c r="H38" s="6"/>
      <c r="I38" s="21">
        <f t="shared" si="1"/>
        <v>9.0357389823445686</v>
      </c>
      <c r="J38" s="9"/>
      <c r="K38" s="6"/>
      <c r="L38" s="38">
        <f t="shared" si="2"/>
        <v>4.1355927785303352</v>
      </c>
      <c r="M38" s="38"/>
      <c r="N38" s="9"/>
      <c r="O38" s="9"/>
      <c r="P38" s="78">
        <f t="shared" si="3"/>
        <v>2.1974456846601145</v>
      </c>
      <c r="R38" s="78"/>
      <c r="S38" s="22" t="s">
        <v>34</v>
      </c>
      <c r="T38" s="22" t="s">
        <v>34</v>
      </c>
      <c r="U38" s="22" t="s">
        <v>34</v>
      </c>
      <c r="V38" s="22" t="s">
        <v>34</v>
      </c>
      <c r="W38" s="22" t="s">
        <v>34</v>
      </c>
      <c r="X38" s="22" t="s">
        <v>34</v>
      </c>
      <c r="Y38" s="22" t="s">
        <v>34</v>
      </c>
      <c r="Z38" s="22" t="s">
        <v>34</v>
      </c>
      <c r="AA38" s="22" t="s">
        <v>34</v>
      </c>
      <c r="AC38" s="3"/>
      <c r="AH38" s="6"/>
    </row>
    <row r="39" spans="2:34">
      <c r="B39" s="6"/>
      <c r="C39" s="19" t="s">
        <v>50</v>
      </c>
      <c r="D39" s="20">
        <v>50.4</v>
      </c>
      <c r="E39" s="6"/>
      <c r="F39" s="20">
        <v>29.664508534431999</v>
      </c>
      <c r="G39" s="20">
        <f t="shared" si="0"/>
        <v>16.03486947807135</v>
      </c>
      <c r="H39" s="6"/>
      <c r="I39" s="21">
        <f t="shared" si="1"/>
        <v>9.1262774491015097</v>
      </c>
      <c r="J39" s="9"/>
      <c r="K39" s="6"/>
      <c r="L39" s="38">
        <f t="shared" si="2"/>
        <v>4.1770315839264223</v>
      </c>
      <c r="M39" s="38"/>
      <c r="N39" s="9"/>
      <c r="O39" s="9"/>
      <c r="P39" s="78">
        <f t="shared" si="3"/>
        <v>2.2194641784943796</v>
      </c>
      <c r="R39" s="78"/>
      <c r="S39" s="22" t="s">
        <v>34</v>
      </c>
      <c r="T39" s="22" t="s">
        <v>34</v>
      </c>
      <c r="U39" s="22" t="s">
        <v>34</v>
      </c>
      <c r="V39" s="22" t="s">
        <v>34</v>
      </c>
      <c r="W39" s="22" t="s">
        <v>34</v>
      </c>
      <c r="X39" s="22" t="s">
        <v>34</v>
      </c>
      <c r="Y39" s="22" t="s">
        <v>34</v>
      </c>
      <c r="Z39" s="22" t="s">
        <v>34</v>
      </c>
      <c r="AA39" s="22" t="s">
        <v>34</v>
      </c>
      <c r="AC39" s="3"/>
      <c r="AH39" s="6"/>
    </row>
    <row r="40" spans="2:34">
      <c r="B40" s="6"/>
      <c r="C40" s="19" t="s">
        <v>51</v>
      </c>
      <c r="D40" s="20">
        <v>50.9</v>
      </c>
      <c r="E40" s="6"/>
      <c r="F40" s="20">
        <v>29.958799293702199</v>
      </c>
      <c r="G40" s="20">
        <f t="shared" si="0"/>
        <v>16.19394556416335</v>
      </c>
      <c r="H40" s="6"/>
      <c r="I40" s="21">
        <f t="shared" si="1"/>
        <v>9.216815915858481</v>
      </c>
      <c r="J40" s="25">
        <f>(D40/D29-1)*100</f>
        <v>17.011494252873561</v>
      </c>
      <c r="K40" s="6"/>
      <c r="L40" s="38">
        <f t="shared" si="2"/>
        <v>4.2184703893225226</v>
      </c>
      <c r="M40" s="39">
        <f>(G40/G29-1)*100</f>
        <v>17.026559741024204</v>
      </c>
      <c r="N40" s="9"/>
      <c r="O40" s="9"/>
      <c r="P40" s="78">
        <f t="shared" si="3"/>
        <v>2.2414826723286518</v>
      </c>
      <c r="R40" s="78"/>
      <c r="S40" s="22" t="s">
        <v>34</v>
      </c>
      <c r="T40" s="22" t="s">
        <v>34</v>
      </c>
      <c r="U40" s="22" t="s">
        <v>34</v>
      </c>
      <c r="V40" s="22" t="s">
        <v>34</v>
      </c>
      <c r="W40" s="22" t="s">
        <v>34</v>
      </c>
      <c r="X40" s="22" t="s">
        <v>34</v>
      </c>
      <c r="Y40" s="22" t="s">
        <v>34</v>
      </c>
      <c r="Z40" s="22" t="s">
        <v>34</v>
      </c>
      <c r="AA40" s="22" t="s">
        <v>34</v>
      </c>
      <c r="AC40" s="3"/>
      <c r="AH40" s="6"/>
    </row>
    <row r="41" spans="2:34">
      <c r="B41" s="6"/>
      <c r="C41" s="19" t="s">
        <v>52</v>
      </c>
      <c r="D41" s="20">
        <v>51.5</v>
      </c>
      <c r="E41" s="6"/>
      <c r="F41" s="20">
        <v>30.3119482048264</v>
      </c>
      <c r="G41" s="20">
        <f t="shared" si="0"/>
        <v>16.38483686747373</v>
      </c>
      <c r="H41" s="6"/>
      <c r="I41" s="21">
        <f t="shared" si="1"/>
        <v>9.3254620759668363</v>
      </c>
      <c r="J41" s="9"/>
      <c r="K41" s="6"/>
      <c r="L41" s="38">
        <f t="shared" si="2"/>
        <v>4.2681969557978388</v>
      </c>
      <c r="M41" s="38"/>
      <c r="N41" s="9"/>
      <c r="O41" s="9"/>
      <c r="P41" s="78">
        <f t="shared" si="3"/>
        <v>2.2679048649297764</v>
      </c>
      <c r="R41" s="78"/>
      <c r="S41" s="22" t="s">
        <v>34</v>
      </c>
      <c r="T41" s="22" t="s">
        <v>34</v>
      </c>
      <c r="U41" s="22" t="s">
        <v>34</v>
      </c>
      <c r="V41" s="22" t="s">
        <v>34</v>
      </c>
      <c r="W41" s="22" t="s">
        <v>34</v>
      </c>
      <c r="X41" s="22" t="s">
        <v>34</v>
      </c>
      <c r="Y41" s="22" t="s">
        <v>34</v>
      </c>
      <c r="Z41" s="22" t="s">
        <v>34</v>
      </c>
      <c r="AA41" s="22" t="s">
        <v>34</v>
      </c>
      <c r="AC41" s="3"/>
      <c r="AH41" s="6"/>
    </row>
    <row r="42" spans="2:34">
      <c r="B42" s="6"/>
      <c r="C42" s="19" t="s">
        <v>53</v>
      </c>
      <c r="D42" s="20">
        <v>52.1</v>
      </c>
      <c r="E42" s="6"/>
      <c r="F42" s="20">
        <v>30.665097115950601</v>
      </c>
      <c r="G42" s="20">
        <f t="shared" si="0"/>
        <v>16.575728170784107</v>
      </c>
      <c r="H42" s="6"/>
      <c r="I42" s="21">
        <f t="shared" si="1"/>
        <v>9.4341082360751898</v>
      </c>
      <c r="J42" s="9"/>
      <c r="K42" s="6"/>
      <c r="L42" s="38">
        <f t="shared" si="2"/>
        <v>4.3179235222731549</v>
      </c>
      <c r="M42" s="38"/>
      <c r="N42" s="9"/>
      <c r="O42" s="9"/>
      <c r="P42" s="78">
        <f t="shared" si="3"/>
        <v>2.2943270575309005</v>
      </c>
      <c r="R42" s="78"/>
      <c r="S42" s="22" t="s">
        <v>34</v>
      </c>
      <c r="T42" s="22" t="s">
        <v>34</v>
      </c>
      <c r="U42" s="22" t="s">
        <v>34</v>
      </c>
      <c r="V42" s="22" t="s">
        <v>34</v>
      </c>
      <c r="W42" s="22" t="s">
        <v>34</v>
      </c>
      <c r="X42" s="22" t="s">
        <v>34</v>
      </c>
      <c r="Y42" s="22" t="s">
        <v>34</v>
      </c>
      <c r="Z42" s="22" t="s">
        <v>34</v>
      </c>
      <c r="AA42" s="22" t="s">
        <v>34</v>
      </c>
      <c r="AC42" s="3"/>
      <c r="AH42" s="6"/>
    </row>
    <row r="43" spans="2:34">
      <c r="B43" s="6"/>
      <c r="C43" s="19" t="s">
        <v>54</v>
      </c>
      <c r="D43" s="20">
        <v>52.7</v>
      </c>
      <c r="E43" s="6"/>
      <c r="F43" s="20">
        <v>31.018246027074699</v>
      </c>
      <c r="G43" s="20">
        <f t="shared" si="0"/>
        <v>16.76661947409443</v>
      </c>
      <c r="H43" s="6"/>
      <c r="I43" s="21">
        <f t="shared" si="1"/>
        <v>9.5427543961835113</v>
      </c>
      <c r="J43" s="25">
        <f>(D43/D30-1)*100</f>
        <v>13.577586206896552</v>
      </c>
      <c r="K43" s="6"/>
      <c r="L43" s="38">
        <f t="shared" si="2"/>
        <v>4.3676500887484559</v>
      </c>
      <c r="M43" s="39">
        <f>(G43/G30-1)*100</f>
        <v>13.205277471075538</v>
      </c>
      <c r="N43" s="25">
        <f>SUM(J34:J43)/4</f>
        <v>17.219427672297456</v>
      </c>
      <c r="O43" s="25"/>
      <c r="P43" s="78">
        <f t="shared" si="3"/>
        <v>2.320749250132017</v>
      </c>
      <c r="Q43" s="79"/>
      <c r="R43" s="79"/>
      <c r="S43" s="22" t="s">
        <v>34</v>
      </c>
      <c r="T43" s="22" t="s">
        <v>34</v>
      </c>
      <c r="U43" s="22" t="s">
        <v>34</v>
      </c>
      <c r="V43" s="22" t="s">
        <v>34</v>
      </c>
      <c r="W43" s="22" t="s">
        <v>34</v>
      </c>
      <c r="X43" s="22" t="s">
        <v>34</v>
      </c>
      <c r="Y43" s="22" t="s">
        <v>34</v>
      </c>
      <c r="Z43" s="22" t="s">
        <v>34</v>
      </c>
      <c r="AA43" s="22" t="s">
        <v>34</v>
      </c>
      <c r="AC43" s="3"/>
      <c r="AH43" s="6"/>
    </row>
    <row r="44" spans="2:34">
      <c r="B44" s="6"/>
      <c r="C44" s="6"/>
      <c r="D44" s="6"/>
      <c r="E44" s="6"/>
      <c r="F44" s="6"/>
      <c r="G44" s="6"/>
      <c r="H44" s="6"/>
      <c r="I44" s="21"/>
      <c r="J44" s="9"/>
      <c r="K44" s="6"/>
      <c r="L44" s="38"/>
      <c r="M44" s="38"/>
      <c r="N44" s="9"/>
      <c r="O44" s="9"/>
      <c r="P44" s="78">
        <f t="shared" si="3"/>
        <v>0</v>
      </c>
      <c r="R44" s="78"/>
      <c r="S44" s="22" t="s">
        <v>34</v>
      </c>
      <c r="T44" s="22" t="s">
        <v>34</v>
      </c>
      <c r="U44" s="22" t="s">
        <v>34</v>
      </c>
      <c r="V44" s="6"/>
      <c r="W44" s="6"/>
      <c r="X44" s="6"/>
      <c r="Y44" s="6"/>
      <c r="Z44" s="6"/>
      <c r="AA44" s="6"/>
      <c r="AC44" s="3"/>
      <c r="AH44" s="6"/>
    </row>
    <row r="45" spans="2:34">
      <c r="B45" s="19" t="s">
        <v>55</v>
      </c>
      <c r="C45" s="19" t="s">
        <v>43</v>
      </c>
      <c r="D45" s="20">
        <v>52.9</v>
      </c>
      <c r="E45" s="6"/>
      <c r="F45" s="20">
        <v>31.1359623307828</v>
      </c>
      <c r="G45" s="20">
        <f t="shared" ref="G45:G56" si="4">(F45/1.85)</f>
        <v>16.830249908531243</v>
      </c>
      <c r="H45" s="6"/>
      <c r="I45" s="21">
        <f t="shared" ref="I45:I56" si="5">G45/1.757</f>
        <v>9.5789697828863094</v>
      </c>
      <c r="J45" s="25">
        <f t="shared" ref="J45:J56" si="6">(D45/D32-1)*100</f>
        <v>13.034188034188032</v>
      </c>
      <c r="K45" s="6"/>
      <c r="L45" s="38">
        <f t="shared" ref="L45:L56" si="7">I45/$S$3</f>
        <v>4.3842256109069</v>
      </c>
      <c r="M45" s="39">
        <f t="shared" ref="M45:M56" si="8">(G45/G32-1)*100</f>
        <v>13.034188034187899</v>
      </c>
      <c r="N45" s="9"/>
      <c r="O45" s="9"/>
      <c r="P45" s="78">
        <f t="shared" si="3"/>
        <v>2.3295566476657279</v>
      </c>
      <c r="Q45" s="78">
        <v>13.034188034187878</v>
      </c>
      <c r="R45" s="78"/>
      <c r="S45" s="22" t="s">
        <v>34</v>
      </c>
      <c r="T45" s="22" t="s">
        <v>34</v>
      </c>
      <c r="U45" s="22" t="s">
        <v>34</v>
      </c>
      <c r="V45" s="22" t="s">
        <v>34</v>
      </c>
      <c r="W45" s="22" t="s">
        <v>34</v>
      </c>
      <c r="X45" s="22" t="s">
        <v>34</v>
      </c>
      <c r="Y45" s="22" t="s">
        <v>34</v>
      </c>
      <c r="Z45" s="22" t="s">
        <v>34</v>
      </c>
      <c r="AA45" s="22" t="s">
        <v>34</v>
      </c>
      <c r="AC45" s="3"/>
      <c r="AH45" s="6"/>
    </row>
    <row r="46" spans="2:34">
      <c r="B46" s="6"/>
      <c r="C46" s="19" t="s">
        <v>44</v>
      </c>
      <c r="D46" s="20">
        <v>53.1</v>
      </c>
      <c r="E46" s="6"/>
      <c r="F46" s="20">
        <v>31.2536786344909</v>
      </c>
      <c r="G46" s="20">
        <f t="shared" si="4"/>
        <v>16.893880342968053</v>
      </c>
      <c r="H46" s="6"/>
      <c r="I46" s="21">
        <f t="shared" si="5"/>
        <v>9.615185169589104</v>
      </c>
      <c r="J46" s="25">
        <f t="shared" si="6"/>
        <v>12.5</v>
      </c>
      <c r="K46" s="6"/>
      <c r="L46" s="38">
        <f t="shared" si="7"/>
        <v>4.4008011330653432</v>
      </c>
      <c r="M46" s="39">
        <f t="shared" si="8"/>
        <v>12.500000000000089</v>
      </c>
      <c r="N46" s="9"/>
      <c r="O46" s="9"/>
      <c r="P46" s="78">
        <f t="shared" si="3"/>
        <v>2.3383640451994387</v>
      </c>
      <c r="Q46" s="78">
        <v>12.500000000000089</v>
      </c>
      <c r="R46" s="78"/>
      <c r="S46" s="22" t="s">
        <v>34</v>
      </c>
      <c r="T46" s="22" t="s">
        <v>34</v>
      </c>
      <c r="U46" s="22" t="s">
        <v>34</v>
      </c>
      <c r="V46" s="22" t="s">
        <v>34</v>
      </c>
      <c r="W46" s="22" t="s">
        <v>34</v>
      </c>
      <c r="X46" s="22" t="s">
        <v>34</v>
      </c>
      <c r="Y46" s="22" t="s">
        <v>34</v>
      </c>
      <c r="Z46" s="22" t="s">
        <v>34</v>
      </c>
      <c r="AA46" s="22" t="s">
        <v>34</v>
      </c>
      <c r="AC46" s="3"/>
      <c r="AH46" s="6"/>
    </row>
    <row r="47" spans="2:34">
      <c r="B47" s="6"/>
      <c r="C47" s="19" t="s">
        <v>45</v>
      </c>
      <c r="D47" s="20">
        <v>53.4</v>
      </c>
      <c r="E47" s="6"/>
      <c r="F47" s="20">
        <v>31.430253090053</v>
      </c>
      <c r="G47" s="20">
        <f t="shared" si="4"/>
        <v>16.989325994623243</v>
      </c>
      <c r="H47" s="6"/>
      <c r="I47" s="21">
        <f t="shared" si="5"/>
        <v>9.6695082496432807</v>
      </c>
      <c r="J47" s="25">
        <f t="shared" si="6"/>
        <v>12.184873949579833</v>
      </c>
      <c r="K47" s="6"/>
      <c r="L47" s="38">
        <f t="shared" si="7"/>
        <v>4.4256644163030012</v>
      </c>
      <c r="M47" s="39">
        <f t="shared" si="8"/>
        <v>12.184873949580055</v>
      </c>
      <c r="N47" s="9"/>
      <c r="O47" s="9"/>
      <c r="P47" s="78">
        <f t="shared" si="3"/>
        <v>2.3515751415000006</v>
      </c>
      <c r="Q47" s="78">
        <v>12.184873949580034</v>
      </c>
      <c r="R47" s="78"/>
      <c r="S47" s="22" t="s">
        <v>34</v>
      </c>
      <c r="T47" s="22" t="s">
        <v>34</v>
      </c>
      <c r="U47" s="22" t="s">
        <v>34</v>
      </c>
      <c r="V47" s="22" t="s">
        <v>34</v>
      </c>
      <c r="W47" s="22" t="s">
        <v>34</v>
      </c>
      <c r="X47" s="22" t="s">
        <v>34</v>
      </c>
      <c r="Y47" s="22" t="s">
        <v>34</v>
      </c>
      <c r="Z47" s="22" t="s">
        <v>34</v>
      </c>
      <c r="AA47" s="22" t="s">
        <v>34</v>
      </c>
      <c r="AC47" s="3"/>
      <c r="AH47" s="6"/>
    </row>
    <row r="48" spans="2:34">
      <c r="B48" s="6"/>
      <c r="C48" s="19" t="s">
        <v>46</v>
      </c>
      <c r="D48" s="20">
        <v>53.8</v>
      </c>
      <c r="E48" s="6"/>
      <c r="F48" s="20">
        <v>31.665685697469101</v>
      </c>
      <c r="G48" s="20">
        <f t="shared" si="4"/>
        <v>17.11658686349681</v>
      </c>
      <c r="H48" s="6"/>
      <c r="I48" s="21">
        <f t="shared" si="5"/>
        <v>9.7419390230488396</v>
      </c>
      <c r="J48" s="25">
        <f t="shared" si="6"/>
        <v>11.387163561076608</v>
      </c>
      <c r="K48" s="6"/>
      <c r="L48" s="38">
        <f t="shared" si="7"/>
        <v>4.4588154606198733</v>
      </c>
      <c r="M48" s="39">
        <f t="shared" si="8"/>
        <v>11.387163561076807</v>
      </c>
      <c r="N48" s="9"/>
      <c r="O48" s="9"/>
      <c r="P48" s="78">
        <f t="shared" si="3"/>
        <v>2.3691899365674143</v>
      </c>
      <c r="Q48" s="78">
        <v>11.387163561076807</v>
      </c>
      <c r="R48" s="78"/>
      <c r="S48" s="22" t="s">
        <v>34</v>
      </c>
      <c r="T48" s="22" t="s">
        <v>34</v>
      </c>
      <c r="U48" s="22" t="s">
        <v>34</v>
      </c>
      <c r="V48" s="22" t="s">
        <v>34</v>
      </c>
      <c r="W48" s="22" t="s">
        <v>34</v>
      </c>
      <c r="X48" s="22" t="s">
        <v>34</v>
      </c>
      <c r="Y48" s="22" t="s">
        <v>34</v>
      </c>
      <c r="Z48" s="22" t="s">
        <v>34</v>
      </c>
      <c r="AA48" s="22" t="s">
        <v>34</v>
      </c>
      <c r="AC48" s="3"/>
      <c r="AH48" s="6"/>
    </row>
    <row r="49" spans="2:34">
      <c r="B49" s="6"/>
      <c r="C49" s="19" t="s">
        <v>47</v>
      </c>
      <c r="D49" s="20">
        <v>54.3</v>
      </c>
      <c r="E49" s="6"/>
      <c r="F49" s="20">
        <v>31.959976456739302</v>
      </c>
      <c r="G49" s="20">
        <f t="shared" si="4"/>
        <v>17.27566294958881</v>
      </c>
      <c r="H49" s="6"/>
      <c r="I49" s="21">
        <f t="shared" si="5"/>
        <v>9.8324774898058109</v>
      </c>
      <c r="J49" s="25">
        <f t="shared" si="6"/>
        <v>11.042944785276077</v>
      </c>
      <c r="K49" s="6"/>
      <c r="L49" s="38">
        <f t="shared" si="7"/>
        <v>4.5002542660159746</v>
      </c>
      <c r="M49" s="39">
        <f t="shared" si="8"/>
        <v>11.042944785276365</v>
      </c>
      <c r="N49" s="9"/>
      <c r="O49" s="9"/>
      <c r="P49" s="78">
        <f t="shared" si="3"/>
        <v>2.391208430401687</v>
      </c>
      <c r="Q49" s="78">
        <v>11.042944785276365</v>
      </c>
      <c r="R49" s="78"/>
      <c r="S49" s="22" t="s">
        <v>34</v>
      </c>
      <c r="T49" s="22" t="s">
        <v>34</v>
      </c>
      <c r="U49" s="22" t="s">
        <v>34</v>
      </c>
      <c r="V49" s="22" t="s">
        <v>34</v>
      </c>
      <c r="W49" s="22" t="s">
        <v>34</v>
      </c>
      <c r="X49" s="22" t="s">
        <v>34</v>
      </c>
      <c r="Y49" s="22" t="s">
        <v>34</v>
      </c>
      <c r="Z49" s="22" t="s">
        <v>34</v>
      </c>
      <c r="AA49" s="22" t="s">
        <v>34</v>
      </c>
      <c r="AC49" s="3"/>
      <c r="AH49" s="6"/>
    </row>
    <row r="50" spans="2:34">
      <c r="B50" s="6"/>
      <c r="C50" s="19" t="s">
        <v>48</v>
      </c>
      <c r="D50" s="20">
        <v>54.8</v>
      </c>
      <c r="E50" s="6"/>
      <c r="F50" s="20">
        <v>32.254267216009403</v>
      </c>
      <c r="G50" s="20">
        <f t="shared" si="4"/>
        <v>17.434739035680757</v>
      </c>
      <c r="H50" s="6"/>
      <c r="I50" s="21">
        <f t="shared" si="5"/>
        <v>9.9230159565627538</v>
      </c>
      <c r="J50" s="25">
        <f t="shared" si="6"/>
        <v>10.707070707070709</v>
      </c>
      <c r="K50" s="6"/>
      <c r="L50" s="38">
        <f t="shared" si="7"/>
        <v>4.5416930714120625</v>
      </c>
      <c r="M50" s="39">
        <f t="shared" si="8"/>
        <v>10.707070707070777</v>
      </c>
      <c r="N50" s="9"/>
      <c r="O50" s="9"/>
      <c r="P50" s="78">
        <f t="shared" si="3"/>
        <v>2.4132269242359525</v>
      </c>
      <c r="Q50" s="78">
        <v>10.707070707070777</v>
      </c>
      <c r="R50" s="78"/>
      <c r="S50" s="22" t="s">
        <v>34</v>
      </c>
      <c r="T50" s="22" t="s">
        <v>34</v>
      </c>
      <c r="U50" s="22" t="s">
        <v>34</v>
      </c>
      <c r="V50" s="22" t="s">
        <v>34</v>
      </c>
      <c r="W50" s="22" t="s">
        <v>34</v>
      </c>
      <c r="X50" s="22" t="s">
        <v>34</v>
      </c>
      <c r="Y50" s="22" t="s">
        <v>34</v>
      </c>
      <c r="Z50" s="22" t="s">
        <v>34</v>
      </c>
      <c r="AA50" s="22" t="s">
        <v>34</v>
      </c>
      <c r="AC50" s="3"/>
      <c r="AH50" s="6"/>
    </row>
    <row r="51" spans="2:34">
      <c r="B51" s="6"/>
      <c r="C51" s="19" t="s">
        <v>49</v>
      </c>
      <c r="D51" s="20">
        <v>55.7</v>
      </c>
      <c r="E51" s="6"/>
      <c r="F51" s="20">
        <v>32.783990582695701</v>
      </c>
      <c r="G51" s="20">
        <f t="shared" si="4"/>
        <v>17.721075990646323</v>
      </c>
      <c r="H51" s="6"/>
      <c r="I51" s="21">
        <f t="shared" si="5"/>
        <v>10.085985196725284</v>
      </c>
      <c r="J51" s="25">
        <f t="shared" si="6"/>
        <v>11.623246492985984</v>
      </c>
      <c r="K51" s="6"/>
      <c r="L51" s="38">
        <f t="shared" si="7"/>
        <v>4.6162829211250358</v>
      </c>
      <c r="M51" s="39">
        <f t="shared" si="8"/>
        <v>11.623246492985807</v>
      </c>
      <c r="N51" s="9"/>
      <c r="O51" s="9"/>
      <c r="P51" s="78">
        <f t="shared" si="3"/>
        <v>2.4528602131376385</v>
      </c>
      <c r="Q51" s="78">
        <v>11.623246492985784</v>
      </c>
      <c r="R51" s="78"/>
      <c r="S51" s="22" t="s">
        <v>34</v>
      </c>
      <c r="T51" s="22" t="s">
        <v>34</v>
      </c>
      <c r="U51" s="22" t="s">
        <v>34</v>
      </c>
      <c r="V51" s="22" t="s">
        <v>34</v>
      </c>
      <c r="W51" s="22" t="s">
        <v>34</v>
      </c>
      <c r="X51" s="22" t="s">
        <v>34</v>
      </c>
      <c r="Y51" s="22" t="s">
        <v>34</v>
      </c>
      <c r="Z51" s="22" t="s">
        <v>34</v>
      </c>
      <c r="AA51" s="22" t="s">
        <v>34</v>
      </c>
      <c r="AC51" s="3"/>
      <c r="AH51" s="6"/>
    </row>
    <row r="52" spans="2:34">
      <c r="B52" s="6"/>
      <c r="C52" s="19" t="s">
        <v>50</v>
      </c>
      <c r="D52" s="20">
        <v>56.2</v>
      </c>
      <c r="E52" s="6"/>
      <c r="F52" s="20">
        <v>33.078281341965898</v>
      </c>
      <c r="G52" s="20">
        <f t="shared" si="4"/>
        <v>17.880152076738323</v>
      </c>
      <c r="H52" s="6"/>
      <c r="I52" s="21">
        <f t="shared" si="5"/>
        <v>10.176523663482255</v>
      </c>
      <c r="J52" s="25">
        <f t="shared" si="6"/>
        <v>11.507936507936511</v>
      </c>
      <c r="K52" s="6"/>
      <c r="L52" s="38">
        <f t="shared" si="7"/>
        <v>4.657721726521137</v>
      </c>
      <c r="M52" s="39">
        <f t="shared" si="8"/>
        <v>11.507936507936712</v>
      </c>
      <c r="N52" s="9"/>
      <c r="O52" s="9"/>
      <c r="P52" s="78">
        <f t="shared" si="3"/>
        <v>2.4748787069719116</v>
      </c>
      <c r="Q52" s="78">
        <v>11.507936507936689</v>
      </c>
      <c r="R52" s="78"/>
      <c r="S52" s="22" t="s">
        <v>34</v>
      </c>
      <c r="T52" s="22" t="s">
        <v>34</v>
      </c>
      <c r="U52" s="22" t="s">
        <v>34</v>
      </c>
      <c r="V52" s="22" t="s">
        <v>34</v>
      </c>
      <c r="W52" s="22" t="s">
        <v>34</v>
      </c>
      <c r="X52" s="22" t="s">
        <v>34</v>
      </c>
      <c r="Y52" s="22" t="s">
        <v>34</v>
      </c>
      <c r="Z52" s="22" t="s">
        <v>34</v>
      </c>
      <c r="AA52" s="22" t="s">
        <v>34</v>
      </c>
      <c r="AC52" s="3"/>
      <c r="AH52" s="6"/>
    </row>
    <row r="53" spans="2:34">
      <c r="B53" s="6"/>
      <c r="C53" s="19" t="s">
        <v>51</v>
      </c>
      <c r="D53" s="20">
        <v>56.6</v>
      </c>
      <c r="E53" s="6"/>
      <c r="F53" s="20">
        <v>33.313713949381999</v>
      </c>
      <c r="G53" s="20">
        <f t="shared" si="4"/>
        <v>18.00741294561189</v>
      </c>
      <c r="H53" s="6"/>
      <c r="I53" s="21">
        <f t="shared" si="5"/>
        <v>10.248954436887814</v>
      </c>
      <c r="J53" s="25">
        <f t="shared" si="6"/>
        <v>11.198428290766206</v>
      </c>
      <c r="K53" s="6"/>
      <c r="L53" s="38">
        <f t="shared" si="7"/>
        <v>4.6908727708380091</v>
      </c>
      <c r="M53" s="39">
        <f t="shared" si="8"/>
        <v>11.198428290766159</v>
      </c>
      <c r="N53" s="9"/>
      <c r="O53" s="9"/>
      <c r="P53" s="78">
        <f t="shared" si="3"/>
        <v>2.4924935020393248</v>
      </c>
      <c r="Q53" s="78">
        <v>11.198428290766159</v>
      </c>
      <c r="R53" s="78"/>
      <c r="S53" s="22" t="s">
        <v>34</v>
      </c>
      <c r="T53" s="22" t="s">
        <v>34</v>
      </c>
      <c r="U53" s="22" t="s">
        <v>34</v>
      </c>
      <c r="V53" s="22" t="s">
        <v>34</v>
      </c>
      <c r="W53" s="22" t="s">
        <v>34</v>
      </c>
      <c r="X53" s="22" t="s">
        <v>34</v>
      </c>
      <c r="Y53" s="22" t="s">
        <v>34</v>
      </c>
      <c r="Z53" s="22" t="s">
        <v>34</v>
      </c>
      <c r="AA53" s="22" t="s">
        <v>34</v>
      </c>
      <c r="AC53" s="3"/>
      <c r="AH53" s="6"/>
    </row>
    <row r="54" spans="2:34">
      <c r="B54" s="6"/>
      <c r="C54" s="19" t="s">
        <v>52</v>
      </c>
      <c r="D54" s="20">
        <v>57.1</v>
      </c>
      <c r="E54" s="6"/>
      <c r="F54" s="20">
        <v>33.608004708652103</v>
      </c>
      <c r="G54" s="20">
        <f t="shared" si="4"/>
        <v>18.16648903170384</v>
      </c>
      <c r="H54" s="6"/>
      <c r="I54" s="21">
        <f t="shared" si="5"/>
        <v>10.339492903644759</v>
      </c>
      <c r="J54" s="25">
        <f t="shared" si="6"/>
        <v>10.873786407766994</v>
      </c>
      <c r="K54" s="6"/>
      <c r="L54" s="38">
        <f t="shared" si="7"/>
        <v>4.7323115762340979</v>
      </c>
      <c r="M54" s="39">
        <f t="shared" si="8"/>
        <v>10.873786407766728</v>
      </c>
      <c r="N54" s="9"/>
      <c r="O54" s="9"/>
      <c r="P54" s="78">
        <f t="shared" si="3"/>
        <v>2.5145119958735909</v>
      </c>
      <c r="Q54" s="78">
        <v>10.873786407766728</v>
      </c>
      <c r="R54" s="78"/>
      <c r="S54" s="22" t="s">
        <v>34</v>
      </c>
      <c r="T54" s="22" t="s">
        <v>34</v>
      </c>
      <c r="U54" s="22" t="s">
        <v>34</v>
      </c>
      <c r="V54" s="22" t="s">
        <v>34</v>
      </c>
      <c r="W54" s="22" t="s">
        <v>34</v>
      </c>
      <c r="X54" s="22" t="s">
        <v>34</v>
      </c>
      <c r="Y54" s="22" t="s">
        <v>34</v>
      </c>
      <c r="Z54" s="22" t="s">
        <v>34</v>
      </c>
      <c r="AA54" s="22" t="s">
        <v>34</v>
      </c>
      <c r="AC54" s="3"/>
      <c r="AH54" s="6"/>
    </row>
    <row r="55" spans="2:34">
      <c r="B55" s="6"/>
      <c r="C55" s="19" t="s">
        <v>53</v>
      </c>
      <c r="D55" s="20">
        <v>57.5</v>
      </c>
      <c r="E55" s="6"/>
      <c r="F55" s="20">
        <v>33.843437316068297</v>
      </c>
      <c r="G55" s="20">
        <f t="shared" si="4"/>
        <v>18.293749900577456</v>
      </c>
      <c r="H55" s="6"/>
      <c r="I55" s="21">
        <f t="shared" si="5"/>
        <v>10.411923677050346</v>
      </c>
      <c r="J55" s="25">
        <f t="shared" si="6"/>
        <v>10.364683301343568</v>
      </c>
      <c r="K55" s="6"/>
      <c r="L55" s="38">
        <f t="shared" si="7"/>
        <v>4.7654626205509834</v>
      </c>
      <c r="M55" s="39">
        <f t="shared" si="8"/>
        <v>10.364683301343502</v>
      </c>
      <c r="N55" s="9"/>
      <c r="O55" s="9"/>
      <c r="P55" s="78">
        <f t="shared" si="3"/>
        <v>2.5321267909410117</v>
      </c>
      <c r="Q55" s="78">
        <v>10.364683301343502</v>
      </c>
      <c r="R55" s="78"/>
      <c r="S55" s="22" t="s">
        <v>34</v>
      </c>
      <c r="T55" s="22" t="s">
        <v>34</v>
      </c>
      <c r="U55" s="22" t="s">
        <v>34</v>
      </c>
      <c r="V55" s="22" t="s">
        <v>34</v>
      </c>
      <c r="W55" s="22" t="s">
        <v>34</v>
      </c>
      <c r="X55" s="22" t="s">
        <v>34</v>
      </c>
      <c r="Y55" s="22" t="s">
        <v>34</v>
      </c>
      <c r="Z55" s="22" t="s">
        <v>34</v>
      </c>
      <c r="AA55" s="22" t="s">
        <v>34</v>
      </c>
      <c r="AC55" s="3"/>
      <c r="AH55" s="6"/>
    </row>
    <row r="56" spans="2:34">
      <c r="B56" s="6"/>
      <c r="C56" s="19" t="s">
        <v>54</v>
      </c>
      <c r="D56" s="20">
        <v>59</v>
      </c>
      <c r="E56" s="6"/>
      <c r="F56" s="20">
        <v>34.726309593878803</v>
      </c>
      <c r="G56" s="20">
        <f t="shared" si="4"/>
        <v>18.770978158853406</v>
      </c>
      <c r="H56" s="6"/>
      <c r="I56" s="21">
        <f t="shared" si="5"/>
        <v>10.683539077321234</v>
      </c>
      <c r="J56" s="25">
        <f t="shared" si="6"/>
        <v>11.954459203036038</v>
      </c>
      <c r="K56" s="6"/>
      <c r="L56" s="38">
        <f t="shared" si="7"/>
        <v>4.8897790367392737</v>
      </c>
      <c r="M56" s="39">
        <f t="shared" si="8"/>
        <v>11.954459203036416</v>
      </c>
      <c r="N56" s="25">
        <f>SUM(J45:J56)/12</f>
        <v>11.531565103418879</v>
      </c>
      <c r="O56" s="25"/>
      <c r="P56" s="78">
        <f t="shared" si="3"/>
        <v>2.5981822724438226</v>
      </c>
      <c r="Q56" s="78">
        <v>11.954459203036416</v>
      </c>
      <c r="R56" s="79"/>
      <c r="S56" s="22" t="s">
        <v>34</v>
      </c>
      <c r="T56" s="22" t="s">
        <v>34</v>
      </c>
      <c r="U56" s="22" t="s">
        <v>34</v>
      </c>
      <c r="V56" s="22" t="s">
        <v>34</v>
      </c>
      <c r="W56" s="22" t="s">
        <v>34</v>
      </c>
      <c r="X56" s="22" t="s">
        <v>34</v>
      </c>
      <c r="Y56" s="22" t="s">
        <v>34</v>
      </c>
      <c r="Z56" s="22" t="s">
        <v>34</v>
      </c>
      <c r="AA56" s="22" t="s">
        <v>34</v>
      </c>
      <c r="AC56" s="3"/>
      <c r="AH56" s="6"/>
    </row>
    <row r="57" spans="2:34">
      <c r="B57" s="6"/>
      <c r="C57" s="6"/>
      <c r="D57" s="6"/>
      <c r="E57" s="6"/>
      <c r="F57" s="6"/>
      <c r="G57" s="6"/>
      <c r="H57" s="6"/>
      <c r="I57" s="21"/>
      <c r="J57" s="9"/>
      <c r="K57" s="6"/>
      <c r="L57" s="38"/>
      <c r="M57" s="38"/>
      <c r="N57" s="9"/>
      <c r="O57" s="9"/>
      <c r="R57" s="78"/>
      <c r="S57" s="22" t="s">
        <v>34</v>
      </c>
      <c r="T57" s="22" t="s">
        <v>34</v>
      </c>
      <c r="U57" s="22" t="s">
        <v>34</v>
      </c>
      <c r="V57" s="6"/>
      <c r="W57" s="6"/>
      <c r="X57" s="6"/>
      <c r="Y57" s="6"/>
      <c r="Z57" s="6"/>
      <c r="AA57" s="6"/>
      <c r="AC57" s="3"/>
      <c r="AH57" s="6"/>
    </row>
    <row r="58" spans="2:34">
      <c r="B58" s="19" t="s">
        <v>56</v>
      </c>
      <c r="C58" s="19" t="s">
        <v>43</v>
      </c>
      <c r="D58" s="20">
        <v>59.3</v>
      </c>
      <c r="E58" s="6"/>
      <c r="F58" s="20">
        <v>34.9028840494408</v>
      </c>
      <c r="G58" s="20">
        <f t="shared" ref="G58:G69" si="9">(F58/1.85)</f>
        <v>18.86642381050854</v>
      </c>
      <c r="H58" s="6"/>
      <c r="I58" s="21">
        <f t="shared" ref="I58:I69" si="10">G58/1.757</f>
        <v>10.737862157375378</v>
      </c>
      <c r="J58" s="25">
        <f t="shared" ref="J58:J69" si="11">(D58/D45-1)*100</f>
        <v>12.098298676748588</v>
      </c>
      <c r="K58" s="6"/>
      <c r="L58" s="38">
        <f t="shared" ref="L58:L69" si="12">I58/$S$3</f>
        <v>4.9146423199769167</v>
      </c>
      <c r="M58" s="39">
        <f t="shared" ref="M58:M69" si="13">(G58/G45-1)*100</f>
        <v>12.098298676748476</v>
      </c>
      <c r="N58" s="9"/>
      <c r="O58" s="9"/>
      <c r="P58" s="78">
        <f t="shared" si="3"/>
        <v>2.6113933687443769</v>
      </c>
      <c r="Q58" s="78">
        <v>12.098298676748476</v>
      </c>
      <c r="R58" s="78"/>
      <c r="S58" s="22" t="s">
        <v>34</v>
      </c>
      <c r="T58" s="22" t="s">
        <v>34</v>
      </c>
      <c r="U58" s="22" t="s">
        <v>34</v>
      </c>
      <c r="V58" s="22" t="s">
        <v>34</v>
      </c>
      <c r="W58" s="22" t="s">
        <v>34</v>
      </c>
      <c r="X58" s="22" t="s">
        <v>34</v>
      </c>
      <c r="Y58" s="22" t="s">
        <v>34</v>
      </c>
      <c r="Z58" s="22" t="s">
        <v>34</v>
      </c>
      <c r="AA58" s="22" t="s">
        <v>34</v>
      </c>
      <c r="AC58" s="3"/>
      <c r="AH58" s="6"/>
    </row>
    <row r="59" spans="2:34">
      <c r="B59" s="6"/>
      <c r="C59" s="19" t="s">
        <v>44</v>
      </c>
      <c r="D59" s="20">
        <v>59.6</v>
      </c>
      <c r="E59" s="6"/>
      <c r="F59" s="20">
        <v>35.079458505002897</v>
      </c>
      <c r="G59" s="20">
        <f t="shared" si="9"/>
        <v>18.961869462163726</v>
      </c>
      <c r="H59" s="6"/>
      <c r="I59" s="21">
        <f t="shared" si="10"/>
        <v>10.792185237429555</v>
      </c>
      <c r="J59" s="25">
        <f t="shared" si="11"/>
        <v>12.241054613935965</v>
      </c>
      <c r="K59" s="6"/>
      <c r="L59" s="38">
        <f t="shared" si="12"/>
        <v>4.9395056032145748</v>
      </c>
      <c r="M59" s="39">
        <f t="shared" si="13"/>
        <v>12.241054613935741</v>
      </c>
      <c r="N59" s="9"/>
      <c r="O59" s="9"/>
      <c r="P59" s="78">
        <f t="shared" si="3"/>
        <v>2.6246044650449387</v>
      </c>
      <c r="Q59" s="78">
        <v>12.24105461393572</v>
      </c>
      <c r="R59" s="78"/>
      <c r="S59" s="22" t="s">
        <v>34</v>
      </c>
      <c r="T59" s="22" t="s">
        <v>34</v>
      </c>
      <c r="U59" s="22" t="s">
        <v>34</v>
      </c>
      <c r="V59" s="22" t="s">
        <v>34</v>
      </c>
      <c r="W59" s="22" t="s">
        <v>34</v>
      </c>
      <c r="X59" s="22" t="s">
        <v>34</v>
      </c>
      <c r="Y59" s="22" t="s">
        <v>34</v>
      </c>
      <c r="Z59" s="22" t="s">
        <v>34</v>
      </c>
      <c r="AA59" s="22" t="s">
        <v>34</v>
      </c>
      <c r="AC59" s="3"/>
      <c r="AH59" s="6"/>
    </row>
    <row r="60" spans="2:34">
      <c r="B60" s="6"/>
      <c r="C60" s="19" t="s">
        <v>45</v>
      </c>
      <c r="D60" s="20">
        <v>59.7</v>
      </c>
      <c r="E60" s="6"/>
      <c r="F60" s="20">
        <v>35.138316656857</v>
      </c>
      <c r="G60" s="20">
        <f t="shared" si="9"/>
        <v>18.993684679382163</v>
      </c>
      <c r="H60" s="6"/>
      <c r="I60" s="21">
        <f t="shared" si="10"/>
        <v>10.810292930780969</v>
      </c>
      <c r="J60" s="25">
        <f t="shared" si="11"/>
        <v>11.797752808988783</v>
      </c>
      <c r="K60" s="6"/>
      <c r="L60" s="38">
        <f t="shared" si="12"/>
        <v>4.9477933642938039</v>
      </c>
      <c r="M60" s="39">
        <f t="shared" si="13"/>
        <v>11.79775280898876</v>
      </c>
      <c r="N60" s="9"/>
      <c r="O60" s="9"/>
      <c r="P60" s="78">
        <f t="shared" si="3"/>
        <v>2.6290081638117981</v>
      </c>
      <c r="Q60" s="78">
        <v>11.79775280898876</v>
      </c>
      <c r="R60" s="78"/>
      <c r="S60" s="22" t="s">
        <v>34</v>
      </c>
      <c r="T60" s="22" t="s">
        <v>34</v>
      </c>
      <c r="U60" s="22" t="s">
        <v>34</v>
      </c>
      <c r="V60" s="22" t="s">
        <v>34</v>
      </c>
      <c r="W60" s="22" t="s">
        <v>34</v>
      </c>
      <c r="X60" s="22" t="s">
        <v>34</v>
      </c>
      <c r="Y60" s="22" t="s">
        <v>34</v>
      </c>
      <c r="Z60" s="22" t="s">
        <v>34</v>
      </c>
      <c r="AA60" s="22" t="s">
        <v>34</v>
      </c>
      <c r="AC60" s="3"/>
      <c r="AH60" s="6"/>
    </row>
    <row r="61" spans="2:34">
      <c r="B61" s="6"/>
      <c r="C61" s="19" t="s">
        <v>46</v>
      </c>
      <c r="D61" s="20">
        <v>60.4</v>
      </c>
      <c r="E61" s="6"/>
      <c r="F61" s="20">
        <v>35.550323719835198</v>
      </c>
      <c r="G61" s="20">
        <f t="shared" si="9"/>
        <v>19.216391199910916</v>
      </c>
      <c r="H61" s="6"/>
      <c r="I61" s="21">
        <f t="shared" si="10"/>
        <v>10.937046784240705</v>
      </c>
      <c r="J61" s="25">
        <f t="shared" si="11"/>
        <v>12.267657992565063</v>
      </c>
      <c r="K61" s="6"/>
      <c r="L61" s="38">
        <f t="shared" si="12"/>
        <v>5.0058076918483341</v>
      </c>
      <c r="M61" s="39">
        <f t="shared" si="13"/>
        <v>12.267657992565063</v>
      </c>
      <c r="N61" s="9"/>
      <c r="O61" s="9"/>
      <c r="P61" s="78">
        <f t="shared" si="3"/>
        <v>2.6598340551797737</v>
      </c>
      <c r="Q61" s="78">
        <v>12.267657992565063</v>
      </c>
      <c r="R61" s="78"/>
      <c r="S61" s="22" t="s">
        <v>34</v>
      </c>
      <c r="T61" s="22" t="s">
        <v>34</v>
      </c>
      <c r="U61" s="22" t="s">
        <v>34</v>
      </c>
      <c r="V61" s="22" t="s">
        <v>34</v>
      </c>
      <c r="W61" s="22" t="s">
        <v>34</v>
      </c>
      <c r="X61" s="22" t="s">
        <v>34</v>
      </c>
      <c r="Y61" s="22" t="s">
        <v>34</v>
      </c>
      <c r="Z61" s="22" t="s">
        <v>34</v>
      </c>
      <c r="AA61" s="22" t="s">
        <v>34</v>
      </c>
      <c r="AC61" s="3"/>
      <c r="AH61" s="6"/>
    </row>
    <row r="62" spans="2:34">
      <c r="B62" s="6"/>
      <c r="C62" s="19" t="s">
        <v>47</v>
      </c>
      <c r="D62" s="20">
        <v>61</v>
      </c>
      <c r="E62" s="6"/>
      <c r="F62" s="20">
        <v>35.903472630959399</v>
      </c>
      <c r="G62" s="20">
        <f t="shared" si="9"/>
        <v>19.407282503221296</v>
      </c>
      <c r="H62" s="6"/>
      <c r="I62" s="21">
        <f t="shared" si="10"/>
        <v>11.04569294434906</v>
      </c>
      <c r="J62" s="25">
        <f t="shared" si="11"/>
        <v>12.338858195211788</v>
      </c>
      <c r="K62" s="6"/>
      <c r="L62" s="38">
        <f t="shared" si="12"/>
        <v>5.0555342583236502</v>
      </c>
      <c r="M62" s="39">
        <f t="shared" si="13"/>
        <v>12.338858195211678</v>
      </c>
      <c r="N62" s="9"/>
      <c r="O62" s="9"/>
      <c r="P62" s="78">
        <f t="shared" si="3"/>
        <v>2.6862562477808982</v>
      </c>
      <c r="Q62" s="78">
        <v>12.338858195211678</v>
      </c>
      <c r="R62" s="78"/>
      <c r="S62" s="22" t="s">
        <v>34</v>
      </c>
      <c r="T62" s="22" t="s">
        <v>34</v>
      </c>
      <c r="U62" s="22" t="s">
        <v>34</v>
      </c>
      <c r="V62" s="22" t="s">
        <v>34</v>
      </c>
      <c r="W62" s="22" t="s">
        <v>34</v>
      </c>
      <c r="X62" s="22" t="s">
        <v>34</v>
      </c>
      <c r="Y62" s="22" t="s">
        <v>34</v>
      </c>
      <c r="Z62" s="22" t="s">
        <v>34</v>
      </c>
      <c r="AA62" s="22" t="s">
        <v>34</v>
      </c>
      <c r="AC62" s="3"/>
      <c r="AH62" s="6"/>
    </row>
    <row r="63" spans="2:34">
      <c r="B63" s="6"/>
      <c r="C63" s="19" t="s">
        <v>48</v>
      </c>
      <c r="D63" s="20">
        <v>62.4</v>
      </c>
      <c r="E63" s="6"/>
      <c r="F63" s="20">
        <v>36.727486756915802</v>
      </c>
      <c r="G63" s="20">
        <f t="shared" si="9"/>
        <v>19.852695544278809</v>
      </c>
      <c r="H63" s="6"/>
      <c r="I63" s="21">
        <f t="shared" si="10"/>
        <v>11.299200651268531</v>
      </c>
      <c r="J63" s="25">
        <f t="shared" si="11"/>
        <v>13.868613138686126</v>
      </c>
      <c r="K63" s="6"/>
      <c r="L63" s="38">
        <f t="shared" si="12"/>
        <v>5.1715629134327106</v>
      </c>
      <c r="M63" s="39">
        <f t="shared" si="13"/>
        <v>13.868613138686081</v>
      </c>
      <c r="N63" s="9"/>
      <c r="O63" s="9"/>
      <c r="P63" s="78">
        <f t="shared" si="3"/>
        <v>2.7479080305168493</v>
      </c>
      <c r="Q63" s="78">
        <v>13.868613138686058</v>
      </c>
      <c r="R63" s="78"/>
      <c r="S63" s="22" t="s">
        <v>34</v>
      </c>
      <c r="T63" s="22" t="s">
        <v>34</v>
      </c>
      <c r="U63" s="22" t="s">
        <v>34</v>
      </c>
      <c r="V63" s="22" t="s">
        <v>34</v>
      </c>
      <c r="W63" s="22" t="s">
        <v>34</v>
      </c>
      <c r="X63" s="22" t="s">
        <v>34</v>
      </c>
      <c r="Y63" s="22" t="s">
        <v>34</v>
      </c>
      <c r="Z63" s="22" t="s">
        <v>34</v>
      </c>
      <c r="AA63" s="22" t="s">
        <v>34</v>
      </c>
      <c r="AC63" s="3"/>
      <c r="AH63" s="6"/>
    </row>
    <row r="64" spans="2:34">
      <c r="B64" s="6"/>
      <c r="C64" s="19" t="s">
        <v>49</v>
      </c>
      <c r="D64" s="20">
        <v>63.9</v>
      </c>
      <c r="E64" s="6"/>
      <c r="F64" s="20">
        <v>37.610359034726301</v>
      </c>
      <c r="G64" s="20">
        <f t="shared" si="9"/>
        <v>20.329923802554756</v>
      </c>
      <c r="H64" s="6"/>
      <c r="I64" s="21">
        <f t="shared" si="10"/>
        <v>11.570816051539419</v>
      </c>
      <c r="J64" s="25">
        <f t="shared" si="11"/>
        <v>14.721723518850972</v>
      </c>
      <c r="K64" s="6"/>
      <c r="L64" s="38">
        <f t="shared" si="12"/>
        <v>5.2958793296210009</v>
      </c>
      <c r="M64" s="39">
        <f t="shared" si="13"/>
        <v>14.721723518850972</v>
      </c>
      <c r="N64" s="9"/>
      <c r="O64" s="9"/>
      <c r="P64" s="78">
        <f t="shared" si="3"/>
        <v>2.8139635120196607</v>
      </c>
      <c r="Q64" s="78">
        <v>14.721723518850993</v>
      </c>
      <c r="R64" s="78"/>
      <c r="S64" s="22" t="s">
        <v>34</v>
      </c>
      <c r="T64" s="22" t="s">
        <v>34</v>
      </c>
      <c r="U64" s="22" t="s">
        <v>34</v>
      </c>
      <c r="V64" s="22" t="s">
        <v>34</v>
      </c>
      <c r="W64" s="22" t="s">
        <v>34</v>
      </c>
      <c r="X64" s="22" t="s">
        <v>34</v>
      </c>
      <c r="Y64" s="22" t="s">
        <v>34</v>
      </c>
      <c r="Z64" s="22" t="s">
        <v>34</v>
      </c>
      <c r="AA64" s="22" t="s">
        <v>34</v>
      </c>
      <c r="AC64" s="3"/>
      <c r="AH64" s="6"/>
    </row>
    <row r="65" spans="2:34">
      <c r="B65" s="6"/>
      <c r="C65" s="19" t="s">
        <v>50</v>
      </c>
      <c r="D65" s="20">
        <v>64.3</v>
      </c>
      <c r="E65" s="6"/>
      <c r="F65" s="20">
        <v>37.845791642142402</v>
      </c>
      <c r="G65" s="20">
        <f t="shared" si="9"/>
        <v>20.457184671428323</v>
      </c>
      <c r="H65" s="6"/>
      <c r="I65" s="21">
        <f t="shared" si="10"/>
        <v>11.643246824944976</v>
      </c>
      <c r="J65" s="25">
        <f t="shared" si="11"/>
        <v>14.412811387900337</v>
      </c>
      <c r="K65" s="6"/>
      <c r="L65" s="38">
        <f t="shared" si="12"/>
        <v>5.329030373937873</v>
      </c>
      <c r="M65" s="39">
        <f t="shared" si="13"/>
        <v>14.412811387900115</v>
      </c>
      <c r="N65" s="9"/>
      <c r="O65" s="9"/>
      <c r="P65" s="78">
        <f t="shared" si="3"/>
        <v>2.8315783070870739</v>
      </c>
      <c r="Q65" s="78">
        <v>14.412811387900092</v>
      </c>
      <c r="R65" s="78"/>
      <c r="S65" s="22" t="s">
        <v>34</v>
      </c>
      <c r="T65" s="22" t="s">
        <v>34</v>
      </c>
      <c r="U65" s="22" t="s">
        <v>34</v>
      </c>
      <c r="V65" s="22" t="s">
        <v>34</v>
      </c>
      <c r="W65" s="22" t="s">
        <v>34</v>
      </c>
      <c r="X65" s="22" t="s">
        <v>34</v>
      </c>
      <c r="Y65" s="22" t="s">
        <v>34</v>
      </c>
      <c r="Z65" s="22" t="s">
        <v>34</v>
      </c>
      <c r="AA65" s="22" t="s">
        <v>34</v>
      </c>
      <c r="AC65" s="3"/>
      <c r="AH65" s="6"/>
    </row>
    <row r="66" spans="2:34">
      <c r="B66" s="6"/>
      <c r="C66" s="19" t="s">
        <v>51</v>
      </c>
      <c r="D66" s="20">
        <v>64.7</v>
      </c>
      <c r="E66" s="6"/>
      <c r="F66" s="20">
        <v>38.081224249558602</v>
      </c>
      <c r="G66" s="20">
        <f t="shared" si="9"/>
        <v>20.584445540301946</v>
      </c>
      <c r="H66" s="6"/>
      <c r="I66" s="21">
        <f t="shared" si="10"/>
        <v>11.715677598350567</v>
      </c>
      <c r="J66" s="25">
        <f t="shared" si="11"/>
        <v>14.310954063604253</v>
      </c>
      <c r="K66" s="6"/>
      <c r="L66" s="38">
        <f t="shared" si="12"/>
        <v>5.3621814182547602</v>
      </c>
      <c r="M66" s="39">
        <f t="shared" si="13"/>
        <v>14.310954063604321</v>
      </c>
      <c r="N66" s="9"/>
      <c r="O66" s="9"/>
      <c r="P66" s="78">
        <f t="shared" si="3"/>
        <v>2.8491931021544956</v>
      </c>
      <c r="Q66" s="78">
        <v>14.310954063604342</v>
      </c>
      <c r="R66" s="78"/>
      <c r="S66" s="22" t="s">
        <v>34</v>
      </c>
      <c r="T66" s="22" t="s">
        <v>34</v>
      </c>
      <c r="U66" s="22" t="s">
        <v>34</v>
      </c>
      <c r="V66" s="22" t="s">
        <v>34</v>
      </c>
      <c r="W66" s="22" t="s">
        <v>34</v>
      </c>
      <c r="X66" s="22" t="s">
        <v>34</v>
      </c>
      <c r="Y66" s="22" t="s">
        <v>34</v>
      </c>
      <c r="Z66" s="22" t="s">
        <v>34</v>
      </c>
      <c r="AA66" s="22" t="s">
        <v>34</v>
      </c>
      <c r="AC66" s="3"/>
      <c r="AH66" s="6"/>
    </row>
    <row r="67" spans="2:34">
      <c r="B67" s="6"/>
      <c r="C67" s="19" t="s">
        <v>52</v>
      </c>
      <c r="D67" s="20">
        <v>65.7</v>
      </c>
      <c r="E67" s="6"/>
      <c r="F67" s="20">
        <v>38.669805768098897</v>
      </c>
      <c r="G67" s="20">
        <f t="shared" si="9"/>
        <v>20.902597712485889</v>
      </c>
      <c r="H67" s="6"/>
      <c r="I67" s="21">
        <f t="shared" si="10"/>
        <v>11.896754531864479</v>
      </c>
      <c r="J67" s="25">
        <f t="shared" si="11"/>
        <v>15.061295971978982</v>
      </c>
      <c r="K67" s="6"/>
      <c r="L67" s="38">
        <f t="shared" si="12"/>
        <v>5.4450590290469476</v>
      </c>
      <c r="M67" s="39">
        <f t="shared" si="13"/>
        <v>15.061295971979183</v>
      </c>
      <c r="N67" s="9"/>
      <c r="O67" s="9"/>
      <c r="P67" s="78">
        <f t="shared" si="3"/>
        <v>2.893230089823033</v>
      </c>
      <c r="Q67" s="78">
        <v>15.06129597197916</v>
      </c>
      <c r="R67" s="78"/>
      <c r="S67" s="22" t="s">
        <v>34</v>
      </c>
      <c r="T67" s="22" t="s">
        <v>34</v>
      </c>
      <c r="U67" s="22" t="s">
        <v>34</v>
      </c>
      <c r="V67" s="22" t="s">
        <v>34</v>
      </c>
      <c r="W67" s="22" t="s">
        <v>34</v>
      </c>
      <c r="X67" s="22" t="s">
        <v>34</v>
      </c>
      <c r="Y67" s="22" t="s">
        <v>34</v>
      </c>
      <c r="Z67" s="22" t="s">
        <v>34</v>
      </c>
      <c r="AA67" s="22" t="s">
        <v>34</v>
      </c>
      <c r="AC67" s="3"/>
      <c r="AH67" s="6"/>
    </row>
    <row r="68" spans="2:34">
      <c r="B68" s="6"/>
      <c r="C68" s="19" t="s">
        <v>53</v>
      </c>
      <c r="D68" s="20">
        <v>66.099999999999994</v>
      </c>
      <c r="E68" s="6"/>
      <c r="F68" s="20">
        <v>38.905238375514998</v>
      </c>
      <c r="G68" s="20">
        <f t="shared" si="9"/>
        <v>21.029858581359456</v>
      </c>
      <c r="H68" s="6"/>
      <c r="I68" s="21">
        <f t="shared" si="10"/>
        <v>11.969185305270038</v>
      </c>
      <c r="J68" s="25">
        <f t="shared" si="11"/>
        <v>14.956521739130423</v>
      </c>
      <c r="K68" s="6"/>
      <c r="L68" s="38">
        <f t="shared" si="12"/>
        <v>5.4782100733638206</v>
      </c>
      <c r="M68" s="39">
        <f t="shared" si="13"/>
        <v>14.956521739130334</v>
      </c>
      <c r="N68" s="9"/>
      <c r="O68" s="9"/>
      <c r="P68" s="78">
        <f t="shared" si="3"/>
        <v>2.9108448848904471</v>
      </c>
      <c r="Q68" s="78">
        <v>14.956521739130313</v>
      </c>
      <c r="R68" s="78"/>
      <c r="S68" s="22" t="s">
        <v>34</v>
      </c>
      <c r="T68" s="22" t="s">
        <v>34</v>
      </c>
      <c r="U68" s="22" t="s">
        <v>34</v>
      </c>
      <c r="V68" s="22" t="s">
        <v>34</v>
      </c>
      <c r="W68" s="22" t="s">
        <v>34</v>
      </c>
      <c r="X68" s="22" t="s">
        <v>34</v>
      </c>
      <c r="Y68" s="22" t="s">
        <v>34</v>
      </c>
      <c r="Z68" s="22" t="s">
        <v>34</v>
      </c>
      <c r="AA68" s="22" t="s">
        <v>34</v>
      </c>
      <c r="AC68" s="3"/>
      <c r="AE68" s="6"/>
      <c r="AF68" s="6"/>
      <c r="AG68" s="6"/>
      <c r="AH68" s="6"/>
    </row>
    <row r="69" spans="2:34">
      <c r="B69" s="6"/>
      <c r="C69" s="19" t="s">
        <v>54</v>
      </c>
      <c r="D69" s="20">
        <v>66.2</v>
      </c>
      <c r="E69" s="6"/>
      <c r="F69" s="20">
        <v>38.964096527369001</v>
      </c>
      <c r="G69" s="20">
        <f t="shared" si="9"/>
        <v>21.061673798577839</v>
      </c>
      <c r="H69" s="6"/>
      <c r="I69" s="21">
        <f t="shared" si="10"/>
        <v>11.987292998621424</v>
      </c>
      <c r="J69" s="25">
        <f t="shared" si="11"/>
        <v>12.203389830508481</v>
      </c>
      <c r="K69" s="6"/>
      <c r="L69" s="38">
        <f t="shared" si="12"/>
        <v>5.4864978344430364</v>
      </c>
      <c r="M69" s="39">
        <f t="shared" si="13"/>
        <v>12.203389830508215</v>
      </c>
      <c r="N69" s="25">
        <f>SUM(J58:J69)/12</f>
        <v>13.356577661509148</v>
      </c>
      <c r="O69" s="25"/>
      <c r="P69" s="78">
        <f t="shared" si="3"/>
        <v>2.915248583657299</v>
      </c>
      <c r="Q69" s="78">
        <v>12.203389830508193</v>
      </c>
      <c r="R69" s="79"/>
      <c r="S69" s="22" t="s">
        <v>34</v>
      </c>
      <c r="T69" s="22" t="s">
        <v>34</v>
      </c>
      <c r="U69" s="22" t="s">
        <v>34</v>
      </c>
      <c r="V69" s="22" t="s">
        <v>34</v>
      </c>
      <c r="W69" s="22" t="s">
        <v>34</v>
      </c>
      <c r="X69" s="22" t="s">
        <v>34</v>
      </c>
      <c r="Y69" s="22" t="s">
        <v>34</v>
      </c>
      <c r="Z69" s="22" t="s">
        <v>34</v>
      </c>
      <c r="AA69" s="22" t="s">
        <v>34</v>
      </c>
      <c r="AC69" s="3"/>
      <c r="AE69" s="6"/>
      <c r="AF69" s="6"/>
      <c r="AG69" s="6"/>
      <c r="AH69" s="6"/>
    </row>
    <row r="70" spans="2:34">
      <c r="B70" s="6"/>
      <c r="C70" s="6"/>
      <c r="D70" s="6"/>
      <c r="E70" s="6"/>
      <c r="F70" s="6"/>
      <c r="G70" s="6"/>
      <c r="H70" s="6"/>
      <c r="I70" s="21"/>
      <c r="J70" s="9"/>
      <c r="K70" s="6"/>
      <c r="L70" s="38"/>
      <c r="M70" s="38"/>
      <c r="N70" s="9"/>
      <c r="O70" s="9"/>
      <c r="R70" s="78"/>
      <c r="S70" s="22" t="s">
        <v>34</v>
      </c>
      <c r="T70" s="22" t="s">
        <v>34</v>
      </c>
      <c r="U70" s="22" t="s">
        <v>34</v>
      </c>
      <c r="V70" s="6"/>
      <c r="W70" s="6"/>
      <c r="X70" s="6"/>
      <c r="Y70" s="6"/>
      <c r="Z70" s="6"/>
      <c r="AA70" s="6"/>
      <c r="AC70" s="3"/>
      <c r="AE70" s="6"/>
      <c r="AF70" s="6"/>
      <c r="AG70" s="6"/>
      <c r="AH70" s="6"/>
    </row>
    <row r="71" spans="2:34">
      <c r="B71" s="19" t="s">
        <v>57</v>
      </c>
      <c r="C71" s="19" t="s">
        <v>43</v>
      </c>
      <c r="D71" s="20">
        <v>67.2</v>
      </c>
      <c r="E71" s="6"/>
      <c r="F71" s="20">
        <v>39.552678045909403</v>
      </c>
      <c r="G71" s="20">
        <f t="shared" ref="G71:G82" si="14">(F71/1.85)</f>
        <v>21.379825970761839</v>
      </c>
      <c r="H71" s="6"/>
      <c r="I71" s="21">
        <f t="shared" ref="I71:I82" si="15">G71/1.757</f>
        <v>12.168369932135368</v>
      </c>
      <c r="J71" s="25">
        <f t="shared" ref="J71:J82" si="16">(D71/D58-1)*100</f>
        <v>13.322091062394614</v>
      </c>
      <c r="K71" s="6"/>
      <c r="L71" s="38">
        <f t="shared" ref="L71:L82" si="17">I71/$S$3</f>
        <v>5.5693754452352389</v>
      </c>
      <c r="M71" s="39">
        <f t="shared" ref="M71:M82" si="18">(G71/G58-1)*100</f>
        <v>13.322091062394881</v>
      </c>
      <c r="N71" s="9"/>
      <c r="O71" s="9"/>
      <c r="P71" s="78">
        <f t="shared" si="3"/>
        <v>2.9592855713258444</v>
      </c>
      <c r="Q71" s="78">
        <v>13.322091062394881</v>
      </c>
      <c r="R71" s="78"/>
      <c r="S71" s="22" t="s">
        <v>34</v>
      </c>
      <c r="T71" s="22" t="s">
        <v>34</v>
      </c>
      <c r="U71" s="22" t="s">
        <v>34</v>
      </c>
      <c r="V71" s="22" t="s">
        <v>34</v>
      </c>
      <c r="W71" s="22" t="s">
        <v>34</v>
      </c>
      <c r="X71" s="22" t="s">
        <v>34</v>
      </c>
      <c r="Y71" s="22" t="s">
        <v>34</v>
      </c>
      <c r="Z71" s="22" t="s">
        <v>34</v>
      </c>
      <c r="AA71" s="22" t="s">
        <v>34</v>
      </c>
      <c r="AC71" s="3"/>
      <c r="AE71" s="6"/>
      <c r="AF71" s="6"/>
      <c r="AG71" s="6"/>
      <c r="AH71" s="6"/>
    </row>
    <row r="72" spans="2:34">
      <c r="B72" s="6"/>
      <c r="C72" s="19" t="s">
        <v>44</v>
      </c>
      <c r="D72" s="20">
        <v>67.900000000000006</v>
      </c>
      <c r="E72" s="6"/>
      <c r="F72" s="20">
        <v>39.964685108887601</v>
      </c>
      <c r="G72" s="20">
        <f t="shared" si="14"/>
        <v>21.602532491290592</v>
      </c>
      <c r="H72" s="6"/>
      <c r="I72" s="21">
        <f t="shared" si="15"/>
        <v>12.295123785595102</v>
      </c>
      <c r="J72" s="25">
        <f t="shared" si="16"/>
        <v>13.926174496644306</v>
      </c>
      <c r="K72" s="6"/>
      <c r="L72" s="38">
        <f t="shared" si="17"/>
        <v>5.6273897727897682</v>
      </c>
      <c r="M72" s="39">
        <f t="shared" si="18"/>
        <v>13.926174496644506</v>
      </c>
      <c r="N72" s="9"/>
      <c r="O72" s="9"/>
      <c r="P72" s="78">
        <f t="shared" si="3"/>
        <v>2.9901114626938194</v>
      </c>
      <c r="Q72" s="78">
        <v>13.926174496644483</v>
      </c>
      <c r="R72" s="78"/>
      <c r="S72" s="22" t="s">
        <v>34</v>
      </c>
      <c r="T72" s="22" t="s">
        <v>34</v>
      </c>
      <c r="U72" s="22" t="s">
        <v>34</v>
      </c>
      <c r="V72" s="22" t="s">
        <v>34</v>
      </c>
      <c r="W72" s="22" t="s">
        <v>34</v>
      </c>
      <c r="X72" s="22" t="s">
        <v>34</v>
      </c>
      <c r="Y72" s="22" t="s">
        <v>34</v>
      </c>
      <c r="Z72" s="22" t="s">
        <v>34</v>
      </c>
      <c r="AA72" s="22" t="s">
        <v>34</v>
      </c>
      <c r="AC72" s="3"/>
      <c r="AE72" s="6"/>
      <c r="AF72" s="6"/>
      <c r="AG72" s="6"/>
      <c r="AH72" s="6"/>
    </row>
    <row r="73" spans="2:34">
      <c r="B73" s="6"/>
      <c r="C73" s="19" t="s">
        <v>45</v>
      </c>
      <c r="D73" s="20">
        <v>68.3</v>
      </c>
      <c r="E73" s="6"/>
      <c r="F73" s="20">
        <v>40.200117716303701</v>
      </c>
      <c r="G73" s="20">
        <f t="shared" si="14"/>
        <v>21.729793360164162</v>
      </c>
      <c r="H73" s="6"/>
      <c r="I73" s="21">
        <f t="shared" si="15"/>
        <v>12.367554559000663</v>
      </c>
      <c r="J73" s="25">
        <f t="shared" si="16"/>
        <v>14.405360134003331</v>
      </c>
      <c r="K73" s="6"/>
      <c r="L73" s="38">
        <f t="shared" si="17"/>
        <v>5.660540817106642</v>
      </c>
      <c r="M73" s="39">
        <f t="shared" si="18"/>
        <v>14.405360134003242</v>
      </c>
      <c r="N73" s="9"/>
      <c r="O73" s="9"/>
      <c r="P73" s="78">
        <f t="shared" si="3"/>
        <v>3.007726257761234</v>
      </c>
      <c r="Q73" s="78">
        <v>14.405360134003264</v>
      </c>
      <c r="R73" s="78"/>
      <c r="S73" s="22" t="s">
        <v>34</v>
      </c>
      <c r="T73" s="22" t="s">
        <v>34</v>
      </c>
      <c r="U73" s="22" t="s">
        <v>34</v>
      </c>
      <c r="V73" s="22" t="s">
        <v>34</v>
      </c>
      <c r="W73" s="22" t="s">
        <v>34</v>
      </c>
      <c r="X73" s="22" t="s">
        <v>34</v>
      </c>
      <c r="Y73" s="22" t="s">
        <v>34</v>
      </c>
      <c r="Z73" s="22" t="s">
        <v>34</v>
      </c>
      <c r="AA73" s="22" t="s">
        <v>34</v>
      </c>
      <c r="AC73" s="3"/>
      <c r="AE73" s="6"/>
      <c r="AF73" s="6"/>
      <c r="AG73" s="6"/>
      <c r="AH73" s="6"/>
    </row>
    <row r="74" spans="2:34">
      <c r="B74" s="6"/>
      <c r="C74" s="19" t="s">
        <v>46</v>
      </c>
      <c r="D74" s="20">
        <v>68.8</v>
      </c>
      <c r="E74" s="6"/>
      <c r="F74" s="20">
        <v>40.494408475573898</v>
      </c>
      <c r="G74" s="20">
        <f t="shared" si="14"/>
        <v>21.888869446256159</v>
      </c>
      <c r="H74" s="6"/>
      <c r="I74" s="21">
        <f t="shared" si="15"/>
        <v>12.458093025757632</v>
      </c>
      <c r="J74" s="25">
        <f t="shared" si="16"/>
        <v>13.907284768211925</v>
      </c>
      <c r="K74" s="6"/>
      <c r="L74" s="38">
        <f t="shared" si="17"/>
        <v>5.7019796225027415</v>
      </c>
      <c r="M74" s="39">
        <f t="shared" si="18"/>
        <v>13.907284768212014</v>
      </c>
      <c r="N74" s="9"/>
      <c r="O74" s="9"/>
      <c r="P74" s="78">
        <f t="shared" si="3"/>
        <v>3.0297447515955058</v>
      </c>
      <c r="Q74" s="78">
        <v>13.907284768211991</v>
      </c>
      <c r="R74" s="78"/>
      <c r="S74" s="22" t="s">
        <v>34</v>
      </c>
      <c r="T74" s="22" t="s">
        <v>34</v>
      </c>
      <c r="U74" s="22" t="s">
        <v>34</v>
      </c>
      <c r="V74" s="22" t="s">
        <v>34</v>
      </c>
      <c r="W74" s="22" t="s">
        <v>34</v>
      </c>
      <c r="X74" s="22" t="s">
        <v>34</v>
      </c>
      <c r="Y74" s="22" t="s">
        <v>34</v>
      </c>
      <c r="Z74" s="22" t="s">
        <v>34</v>
      </c>
      <c r="AA74" s="22" t="s">
        <v>34</v>
      </c>
      <c r="AC74" s="3"/>
      <c r="AE74" s="6"/>
      <c r="AF74" s="6"/>
      <c r="AG74" s="6"/>
      <c r="AH74" s="6"/>
    </row>
    <row r="75" spans="2:34">
      <c r="B75" s="6"/>
      <c r="C75" s="19" t="s">
        <v>47</v>
      </c>
      <c r="D75" s="20">
        <v>69.599999999999994</v>
      </c>
      <c r="E75" s="6"/>
      <c r="F75" s="20">
        <v>40.9652736904061</v>
      </c>
      <c r="G75" s="20">
        <f t="shared" si="14"/>
        <v>22.143391184003296</v>
      </c>
      <c r="H75" s="6"/>
      <c r="I75" s="21">
        <f t="shared" si="15"/>
        <v>12.602954572568752</v>
      </c>
      <c r="J75" s="25">
        <f t="shared" si="16"/>
        <v>14.098360655737686</v>
      </c>
      <c r="K75" s="6"/>
      <c r="L75" s="38">
        <f t="shared" si="17"/>
        <v>5.7682817111364875</v>
      </c>
      <c r="M75" s="39">
        <f t="shared" si="18"/>
        <v>14.098360655737597</v>
      </c>
      <c r="N75" s="9"/>
      <c r="O75" s="9"/>
      <c r="P75" s="78">
        <f t="shared" si="3"/>
        <v>3.0649743417303332</v>
      </c>
      <c r="Q75" s="78">
        <v>14.098360655737597</v>
      </c>
      <c r="R75" s="78"/>
      <c r="S75" s="22" t="s">
        <v>34</v>
      </c>
      <c r="T75" s="22" t="s">
        <v>34</v>
      </c>
      <c r="U75" s="22" t="s">
        <v>34</v>
      </c>
      <c r="V75" s="22" t="s">
        <v>34</v>
      </c>
      <c r="W75" s="22" t="s">
        <v>34</v>
      </c>
      <c r="X75" s="22" t="s">
        <v>34</v>
      </c>
      <c r="Y75" s="22" t="s">
        <v>34</v>
      </c>
      <c r="Z75" s="22" t="s">
        <v>34</v>
      </c>
      <c r="AA75" s="22" t="s">
        <v>34</v>
      </c>
      <c r="AC75" s="3"/>
      <c r="AE75" s="6"/>
      <c r="AF75" s="6"/>
      <c r="AG75" s="6"/>
      <c r="AH75" s="6"/>
    </row>
    <row r="76" spans="2:34">
      <c r="B76" s="6"/>
      <c r="C76" s="19" t="s">
        <v>48</v>
      </c>
      <c r="D76" s="20">
        <v>70.8</v>
      </c>
      <c r="E76" s="6"/>
      <c r="F76" s="20">
        <v>41.671571512654502</v>
      </c>
      <c r="G76" s="20">
        <f t="shared" si="14"/>
        <v>22.525173790624056</v>
      </c>
      <c r="H76" s="6"/>
      <c r="I76" s="21">
        <f t="shared" si="15"/>
        <v>12.820246892785462</v>
      </c>
      <c r="J76" s="25">
        <f t="shared" si="16"/>
        <v>13.461538461538458</v>
      </c>
      <c r="K76" s="6"/>
      <c r="L76" s="38">
        <f t="shared" si="17"/>
        <v>5.8677348440871206</v>
      </c>
      <c r="M76" s="39">
        <f t="shared" si="18"/>
        <v>13.46153846153857</v>
      </c>
      <c r="N76" s="9"/>
      <c r="O76" s="9"/>
      <c r="P76" s="78">
        <f t="shared" si="3"/>
        <v>3.1178187269325828</v>
      </c>
      <c r="Q76" s="78">
        <v>13.461538461538591</v>
      </c>
      <c r="R76" s="78"/>
      <c r="S76" s="22" t="s">
        <v>34</v>
      </c>
      <c r="T76" s="22" t="s">
        <v>34</v>
      </c>
      <c r="U76" s="22" t="s">
        <v>34</v>
      </c>
      <c r="V76" s="22" t="s">
        <v>34</v>
      </c>
      <c r="W76" s="22" t="s">
        <v>34</v>
      </c>
      <c r="X76" s="22" t="s">
        <v>34</v>
      </c>
      <c r="Y76" s="22" t="s">
        <v>34</v>
      </c>
      <c r="Z76" s="22" t="s">
        <v>34</v>
      </c>
      <c r="AA76" s="22" t="s">
        <v>34</v>
      </c>
      <c r="AC76" s="3"/>
      <c r="AE76" s="6"/>
      <c r="AF76" s="6"/>
      <c r="AG76" s="6"/>
      <c r="AH76" s="6"/>
    </row>
    <row r="77" spans="2:34">
      <c r="B77" s="6"/>
      <c r="C77" s="19" t="s">
        <v>49</v>
      </c>
      <c r="D77" s="20">
        <v>71.8</v>
      </c>
      <c r="E77" s="6"/>
      <c r="F77" s="20">
        <v>42.260153031194797</v>
      </c>
      <c r="G77" s="20">
        <f t="shared" si="14"/>
        <v>22.843325962807999</v>
      </c>
      <c r="H77" s="6"/>
      <c r="I77" s="21">
        <f t="shared" si="15"/>
        <v>13.001323826299375</v>
      </c>
      <c r="J77" s="25">
        <f t="shared" si="16"/>
        <v>12.363067292644757</v>
      </c>
      <c r="K77" s="6"/>
      <c r="L77" s="38">
        <f t="shared" si="17"/>
        <v>5.950612454879308</v>
      </c>
      <c r="M77" s="39">
        <f t="shared" si="18"/>
        <v>12.363067292644736</v>
      </c>
      <c r="N77" s="9"/>
      <c r="O77" s="9"/>
      <c r="P77" s="78">
        <f t="shared" si="3"/>
        <v>3.1618557146011201</v>
      </c>
      <c r="Q77" s="78">
        <v>12.363067292644715</v>
      </c>
      <c r="R77" s="78"/>
      <c r="S77" s="22" t="s">
        <v>34</v>
      </c>
      <c r="T77" s="22" t="s">
        <v>34</v>
      </c>
      <c r="U77" s="22" t="s">
        <v>34</v>
      </c>
      <c r="V77" s="22" t="s">
        <v>34</v>
      </c>
      <c r="W77" s="22" t="s">
        <v>34</v>
      </c>
      <c r="X77" s="22" t="s">
        <v>34</v>
      </c>
      <c r="Y77" s="22" t="s">
        <v>34</v>
      </c>
      <c r="Z77" s="22" t="s">
        <v>34</v>
      </c>
      <c r="AA77" s="22" t="s">
        <v>34</v>
      </c>
      <c r="AC77" s="3"/>
      <c r="AE77" s="6"/>
      <c r="AF77" s="6"/>
      <c r="AG77" s="6"/>
      <c r="AH77" s="6"/>
    </row>
    <row r="78" spans="2:34">
      <c r="B78" s="6"/>
      <c r="C78" s="19" t="s">
        <v>50</v>
      </c>
      <c r="D78" s="20">
        <v>72.5</v>
      </c>
      <c r="E78" s="6"/>
      <c r="F78" s="20">
        <v>42.672160094173002</v>
      </c>
      <c r="G78" s="20">
        <f t="shared" si="14"/>
        <v>23.066032483336755</v>
      </c>
      <c r="H78" s="6"/>
      <c r="I78" s="21">
        <f t="shared" si="15"/>
        <v>13.128077679759111</v>
      </c>
      <c r="J78" s="25">
        <f t="shared" si="16"/>
        <v>12.752721617418361</v>
      </c>
      <c r="K78" s="6"/>
      <c r="L78" s="38">
        <f t="shared" si="17"/>
        <v>6.0086267824338382</v>
      </c>
      <c r="M78" s="39">
        <f t="shared" si="18"/>
        <v>12.752721617418361</v>
      </c>
      <c r="N78" s="9"/>
      <c r="O78" s="9"/>
      <c r="P78" s="78">
        <f t="shared" si="3"/>
        <v>3.1926816059690957</v>
      </c>
      <c r="Q78" s="78">
        <v>12.752721617418338</v>
      </c>
      <c r="R78" s="78"/>
      <c r="S78" s="22" t="s">
        <v>34</v>
      </c>
      <c r="T78" s="22" t="s">
        <v>34</v>
      </c>
      <c r="U78" s="22" t="s">
        <v>34</v>
      </c>
      <c r="V78" s="22" t="s">
        <v>34</v>
      </c>
      <c r="W78" s="22" t="s">
        <v>34</v>
      </c>
      <c r="X78" s="22" t="s">
        <v>34</v>
      </c>
      <c r="Y78" s="22" t="s">
        <v>34</v>
      </c>
      <c r="Z78" s="22" t="s">
        <v>34</v>
      </c>
      <c r="AA78" s="22" t="s">
        <v>34</v>
      </c>
      <c r="AC78" s="3"/>
      <c r="AE78" s="6"/>
      <c r="AF78" s="6"/>
      <c r="AG78" s="6"/>
      <c r="AH78" s="6"/>
    </row>
    <row r="79" spans="2:34">
      <c r="B79" s="6"/>
      <c r="C79" s="19" t="s">
        <v>51</v>
      </c>
      <c r="D79" s="20">
        <v>73.099999999999994</v>
      </c>
      <c r="E79" s="6"/>
      <c r="F79" s="20">
        <v>43.025309005297203</v>
      </c>
      <c r="G79" s="20">
        <f t="shared" si="14"/>
        <v>23.256923786647135</v>
      </c>
      <c r="H79" s="6"/>
      <c r="I79" s="21">
        <f t="shared" si="15"/>
        <v>13.236723839867466</v>
      </c>
      <c r="J79" s="25">
        <f t="shared" si="16"/>
        <v>12.982998454404937</v>
      </c>
      <c r="K79" s="6"/>
      <c r="L79" s="38">
        <f t="shared" si="17"/>
        <v>6.0583533489091543</v>
      </c>
      <c r="M79" s="39">
        <f t="shared" si="18"/>
        <v>12.982998454404759</v>
      </c>
      <c r="N79" s="9"/>
      <c r="O79" s="9"/>
      <c r="P79" s="78">
        <f t="shared" si="3"/>
        <v>3.2191037985702207</v>
      </c>
      <c r="Q79" s="78">
        <v>12.982998454404759</v>
      </c>
      <c r="R79" s="78"/>
      <c r="S79" s="22" t="s">
        <v>34</v>
      </c>
      <c r="T79" s="22" t="s">
        <v>34</v>
      </c>
      <c r="U79" s="22" t="s">
        <v>34</v>
      </c>
      <c r="V79" s="22" t="s">
        <v>34</v>
      </c>
      <c r="W79" s="22" t="s">
        <v>34</v>
      </c>
      <c r="X79" s="22" t="s">
        <v>34</v>
      </c>
      <c r="Y79" s="22" t="s">
        <v>34</v>
      </c>
      <c r="Z79" s="22" t="s">
        <v>34</v>
      </c>
      <c r="AA79" s="22" t="s">
        <v>34</v>
      </c>
      <c r="AC79" s="3"/>
      <c r="AE79" s="6"/>
      <c r="AF79" s="6"/>
      <c r="AG79" s="6"/>
      <c r="AH79" s="6"/>
    </row>
    <row r="80" spans="2:34">
      <c r="B80" s="19" t="s">
        <v>57</v>
      </c>
      <c r="C80" s="19" t="s">
        <v>52</v>
      </c>
      <c r="D80" s="20">
        <v>73.8</v>
      </c>
      <c r="E80" s="6"/>
      <c r="F80" s="20">
        <v>43.4373160682755</v>
      </c>
      <c r="G80" s="20">
        <f t="shared" si="14"/>
        <v>23.479630307175945</v>
      </c>
      <c r="H80" s="6"/>
      <c r="I80" s="21">
        <f t="shared" si="15"/>
        <v>13.363477693327232</v>
      </c>
      <c r="J80" s="25">
        <f t="shared" si="16"/>
        <v>12.328767123287655</v>
      </c>
      <c r="K80" s="6"/>
      <c r="L80" s="38">
        <f t="shared" si="17"/>
        <v>6.1163676764636987</v>
      </c>
      <c r="M80" s="39">
        <f t="shared" si="18"/>
        <v>12.328767123287744</v>
      </c>
      <c r="N80" s="9"/>
      <c r="O80" s="9"/>
      <c r="P80" s="78">
        <f t="shared" si="3"/>
        <v>3.2499296899382037</v>
      </c>
      <c r="Q80" s="78">
        <v>12.328767123287744</v>
      </c>
      <c r="R80" s="78"/>
      <c r="S80" s="22" t="s">
        <v>34</v>
      </c>
      <c r="T80" s="22" t="s">
        <v>34</v>
      </c>
      <c r="U80" s="22" t="s">
        <v>34</v>
      </c>
      <c r="V80" s="22" t="s">
        <v>34</v>
      </c>
      <c r="W80" s="22" t="s">
        <v>34</v>
      </c>
      <c r="X80" s="22" t="s">
        <v>34</v>
      </c>
      <c r="Y80" s="22" t="s">
        <v>34</v>
      </c>
      <c r="Z80" s="22" t="s">
        <v>34</v>
      </c>
      <c r="AA80" s="22" t="s">
        <v>34</v>
      </c>
      <c r="AC80" s="3"/>
      <c r="AE80" s="6"/>
      <c r="AF80" s="6"/>
      <c r="AG80" s="6"/>
      <c r="AH80" s="6"/>
    </row>
    <row r="81" spans="2:34">
      <c r="B81" s="6"/>
      <c r="C81" s="19" t="s">
        <v>53</v>
      </c>
      <c r="D81" s="20">
        <v>74.2</v>
      </c>
      <c r="E81" s="6"/>
      <c r="F81" s="20">
        <v>43.672748675691601</v>
      </c>
      <c r="G81" s="20">
        <f t="shared" si="14"/>
        <v>23.606891176049512</v>
      </c>
      <c r="H81" s="6"/>
      <c r="I81" s="21">
        <f t="shared" si="15"/>
        <v>13.435908466732791</v>
      </c>
      <c r="J81" s="25">
        <f t="shared" si="16"/>
        <v>12.254160363086243</v>
      </c>
      <c r="K81" s="6"/>
      <c r="L81" s="38">
        <f t="shared" si="17"/>
        <v>6.1495187207805708</v>
      </c>
      <c r="M81" s="39">
        <f t="shared" si="18"/>
        <v>12.254160363086308</v>
      </c>
      <c r="N81" s="9"/>
      <c r="O81" s="9"/>
      <c r="P81" s="78">
        <f t="shared" si="3"/>
        <v>3.267544485005617</v>
      </c>
      <c r="Q81" s="78">
        <v>12.254160363086285</v>
      </c>
      <c r="R81" s="78"/>
      <c r="S81" s="22" t="s">
        <v>34</v>
      </c>
      <c r="T81" s="22" t="s">
        <v>34</v>
      </c>
      <c r="U81" s="22" t="s">
        <v>34</v>
      </c>
      <c r="V81" s="22" t="s">
        <v>34</v>
      </c>
      <c r="W81" s="22" t="s">
        <v>34</v>
      </c>
      <c r="X81" s="22" t="s">
        <v>34</v>
      </c>
      <c r="Y81" s="22" t="s">
        <v>34</v>
      </c>
      <c r="Z81" s="22" t="s">
        <v>34</v>
      </c>
      <c r="AA81" s="22" t="s">
        <v>34</v>
      </c>
      <c r="AC81" s="3"/>
      <c r="AE81" s="6"/>
      <c r="AF81" s="6"/>
      <c r="AG81" s="6"/>
      <c r="AH81" s="6"/>
    </row>
    <row r="82" spans="2:34">
      <c r="B82" s="6"/>
      <c r="C82" s="19" t="s">
        <v>54</v>
      </c>
      <c r="D82" s="20">
        <v>74.5</v>
      </c>
      <c r="E82" s="6"/>
      <c r="F82" s="20">
        <v>43.849323131253698</v>
      </c>
      <c r="G82" s="20">
        <f t="shared" si="14"/>
        <v>23.702336827704702</v>
      </c>
      <c r="H82" s="6"/>
      <c r="I82" s="21">
        <f t="shared" si="15"/>
        <v>13.490231546786969</v>
      </c>
      <c r="J82" s="25">
        <f t="shared" si="16"/>
        <v>12.537764350453173</v>
      </c>
      <c r="K82" s="6"/>
      <c r="L82" s="38">
        <f t="shared" si="17"/>
        <v>6.1743820040182298</v>
      </c>
      <c r="M82" s="39">
        <f t="shared" si="18"/>
        <v>12.53776435045333</v>
      </c>
      <c r="N82" s="25">
        <f>SUM(J71:J82)/12</f>
        <v>13.195024064985452</v>
      </c>
      <c r="O82" s="25"/>
      <c r="P82" s="78">
        <f t="shared" si="3"/>
        <v>3.2807555813061793</v>
      </c>
      <c r="Q82" s="78">
        <v>12.53776435045333</v>
      </c>
      <c r="R82" s="79"/>
      <c r="S82" s="22" t="s">
        <v>34</v>
      </c>
      <c r="T82" s="22" t="s">
        <v>34</v>
      </c>
      <c r="U82" s="22" t="s">
        <v>34</v>
      </c>
      <c r="V82" s="22" t="s">
        <v>34</v>
      </c>
      <c r="W82" s="22" t="s">
        <v>34</v>
      </c>
      <c r="X82" s="22" t="s">
        <v>34</v>
      </c>
      <c r="Y82" s="22" t="s">
        <v>34</v>
      </c>
      <c r="Z82" s="22" t="s">
        <v>34</v>
      </c>
      <c r="AA82" s="22" t="s">
        <v>34</v>
      </c>
      <c r="AC82" s="3"/>
      <c r="AE82" s="6"/>
      <c r="AF82" s="6"/>
      <c r="AG82" s="6"/>
      <c r="AH82" s="6"/>
    </row>
    <row r="83" spans="2:34">
      <c r="B83" s="6"/>
      <c r="C83" s="6"/>
      <c r="D83" s="6"/>
      <c r="E83" s="6"/>
      <c r="F83" s="6"/>
      <c r="G83" s="6"/>
      <c r="H83" s="6"/>
      <c r="I83" s="21"/>
      <c r="J83" s="9"/>
      <c r="K83" s="6"/>
      <c r="L83" s="38"/>
      <c r="M83" s="38"/>
      <c r="N83" s="9"/>
      <c r="O83" s="9"/>
      <c r="R83" s="78"/>
      <c r="S83" s="22" t="s">
        <v>34</v>
      </c>
      <c r="T83" s="22" t="s">
        <v>34</v>
      </c>
      <c r="U83" s="22" t="s">
        <v>34</v>
      </c>
      <c r="V83" s="6"/>
      <c r="W83" s="6"/>
      <c r="X83" s="6"/>
      <c r="Y83" s="6"/>
      <c r="Z83" s="6"/>
      <c r="AA83" s="6"/>
      <c r="AC83" s="3"/>
    </row>
    <row r="84" spans="2:34">
      <c r="B84" s="19" t="s">
        <v>58</v>
      </c>
      <c r="C84" s="19" t="s">
        <v>43</v>
      </c>
      <c r="D84" s="20">
        <v>74.599999999999994</v>
      </c>
      <c r="E84" s="6"/>
      <c r="F84" s="20">
        <v>43.908181283107702</v>
      </c>
      <c r="G84" s="20">
        <f t="shared" ref="G84:G95" si="19">(F84/1.85)</f>
        <v>23.734152044923082</v>
      </c>
      <c r="H84" s="6"/>
      <c r="I84" s="21">
        <f t="shared" ref="I84:I95" si="20">G84/1.757</f>
        <v>13.508339240138351</v>
      </c>
      <c r="J84" s="25">
        <f t="shared" ref="J84:J95" si="21">(D84/D71-1)*100</f>
        <v>11.011904761904745</v>
      </c>
      <c r="K84" s="6"/>
      <c r="L84" s="38">
        <f t="shared" ref="L84:L95" si="22">I84/$S$3</f>
        <v>6.1826697650974447</v>
      </c>
      <c r="M84" s="39">
        <f t="shared" ref="M84:M95" si="23">(G84/G71-1)*100</f>
        <v>11.011904761904612</v>
      </c>
      <c r="N84" s="9"/>
      <c r="O84" s="9"/>
      <c r="P84" s="78">
        <f t="shared" si="3"/>
        <v>3.2851592800730316</v>
      </c>
      <c r="Q84" s="78">
        <v>11.011904761904635</v>
      </c>
      <c r="R84" s="78"/>
      <c r="S84" s="22" t="s">
        <v>34</v>
      </c>
      <c r="T84" s="22" t="s">
        <v>34</v>
      </c>
      <c r="U84" s="22" t="s">
        <v>34</v>
      </c>
      <c r="V84" s="22" t="s">
        <v>34</v>
      </c>
      <c r="W84" s="22" t="s">
        <v>34</v>
      </c>
      <c r="X84" s="22" t="s">
        <v>34</v>
      </c>
      <c r="Y84" s="22" t="s">
        <v>34</v>
      </c>
      <c r="Z84" s="22" t="s">
        <v>34</v>
      </c>
      <c r="AA84" s="22" t="s">
        <v>34</v>
      </c>
      <c r="AC84" s="3"/>
    </row>
    <row r="85" spans="2:34">
      <c r="B85" s="6"/>
      <c r="C85" s="19" t="s">
        <v>44</v>
      </c>
      <c r="D85" s="20">
        <v>75</v>
      </c>
      <c r="E85" s="6"/>
      <c r="F85" s="20">
        <v>44.143613890523802</v>
      </c>
      <c r="G85" s="20">
        <f t="shared" si="19"/>
        <v>23.861412913796649</v>
      </c>
      <c r="H85" s="6"/>
      <c r="I85" s="21">
        <f t="shared" si="20"/>
        <v>13.58077001354391</v>
      </c>
      <c r="J85" s="25">
        <f t="shared" si="21"/>
        <v>10.456553755522812</v>
      </c>
      <c r="K85" s="6"/>
      <c r="L85" s="38">
        <f t="shared" si="22"/>
        <v>6.2158208094143168</v>
      </c>
      <c r="M85" s="39">
        <f t="shared" si="23"/>
        <v>10.456553755522702</v>
      </c>
      <c r="N85" s="9"/>
      <c r="O85" s="9"/>
      <c r="P85" s="78">
        <f t="shared" si="3"/>
        <v>3.3027740751404444</v>
      </c>
      <c r="Q85" s="78">
        <v>10.45655375552268</v>
      </c>
      <c r="R85" s="78"/>
      <c r="S85" s="22" t="s">
        <v>34</v>
      </c>
      <c r="T85" s="22" t="s">
        <v>34</v>
      </c>
      <c r="U85" s="22" t="s">
        <v>34</v>
      </c>
      <c r="V85" s="22" t="s">
        <v>34</v>
      </c>
      <c r="W85" s="22" t="s">
        <v>34</v>
      </c>
      <c r="X85" s="22" t="s">
        <v>34</v>
      </c>
      <c r="Y85" s="22" t="s">
        <v>34</v>
      </c>
      <c r="Z85" s="22" t="s">
        <v>34</v>
      </c>
      <c r="AA85" s="22" t="s">
        <v>34</v>
      </c>
      <c r="AC85" s="3"/>
    </row>
    <row r="86" spans="2:34">
      <c r="B86" s="6"/>
      <c r="C86" s="19" t="s">
        <v>45</v>
      </c>
      <c r="D86" s="20">
        <v>75.3</v>
      </c>
      <c r="E86" s="6"/>
      <c r="F86" s="20">
        <v>44.320188346085899</v>
      </c>
      <c r="G86" s="20">
        <f t="shared" si="19"/>
        <v>23.956858565451835</v>
      </c>
      <c r="H86" s="6"/>
      <c r="I86" s="21">
        <f t="shared" si="20"/>
        <v>13.635093093598085</v>
      </c>
      <c r="J86" s="25">
        <f t="shared" si="21"/>
        <v>10.248901903367491</v>
      </c>
      <c r="K86" s="6"/>
      <c r="L86" s="38">
        <f t="shared" si="22"/>
        <v>6.240684092651974</v>
      </c>
      <c r="M86" s="39">
        <f t="shared" si="23"/>
        <v>10.248901903367425</v>
      </c>
      <c r="N86" s="9"/>
      <c r="O86" s="9"/>
      <c r="P86" s="78">
        <f t="shared" si="3"/>
        <v>3.3159851714410062</v>
      </c>
      <c r="Q86" s="78">
        <v>10.248901903367402</v>
      </c>
      <c r="R86" s="78"/>
      <c r="S86" s="22" t="s">
        <v>34</v>
      </c>
      <c r="T86" s="22" t="s">
        <v>34</v>
      </c>
      <c r="U86" s="22" t="s">
        <v>34</v>
      </c>
      <c r="V86" s="22" t="s">
        <v>34</v>
      </c>
      <c r="W86" s="22" t="s">
        <v>34</v>
      </c>
      <c r="X86" s="22" t="s">
        <v>34</v>
      </c>
      <c r="Y86" s="22" t="s">
        <v>34</v>
      </c>
      <c r="Z86" s="22" t="s">
        <v>34</v>
      </c>
      <c r="AA86" s="22" t="s">
        <v>34</v>
      </c>
      <c r="AC86" s="3"/>
    </row>
    <row r="87" spans="2:34">
      <c r="B87" s="6"/>
      <c r="C87" s="19" t="s">
        <v>46</v>
      </c>
      <c r="D87" s="20">
        <v>75.7</v>
      </c>
      <c r="E87" s="6"/>
      <c r="F87" s="20">
        <v>44.5556209535021</v>
      </c>
      <c r="G87" s="20">
        <f t="shared" si="19"/>
        <v>24.084119434325459</v>
      </c>
      <c r="H87" s="6"/>
      <c r="I87" s="21">
        <f t="shared" si="20"/>
        <v>13.707523867003676</v>
      </c>
      <c r="J87" s="25">
        <f t="shared" si="21"/>
        <v>10.029069767441868</v>
      </c>
      <c r="K87" s="6"/>
      <c r="L87" s="38">
        <f t="shared" si="22"/>
        <v>6.2738351369688612</v>
      </c>
      <c r="M87" s="39">
        <f t="shared" si="23"/>
        <v>10.029069767441889</v>
      </c>
      <c r="N87" s="9"/>
      <c r="O87" s="9"/>
      <c r="P87" s="78">
        <f t="shared" si="3"/>
        <v>3.3335999665084279</v>
      </c>
      <c r="Q87" s="78">
        <v>10.029069767441889</v>
      </c>
      <c r="R87" s="78"/>
      <c r="S87" s="22" t="s">
        <v>34</v>
      </c>
      <c r="T87" s="22" t="s">
        <v>34</v>
      </c>
      <c r="U87" s="22" t="s">
        <v>34</v>
      </c>
      <c r="V87" s="22" t="s">
        <v>34</v>
      </c>
      <c r="W87" s="22" t="s">
        <v>34</v>
      </c>
      <c r="X87" s="22" t="s">
        <v>34</v>
      </c>
      <c r="Y87" s="22" t="s">
        <v>34</v>
      </c>
      <c r="Z87" s="22" t="s">
        <v>34</v>
      </c>
      <c r="AA87" s="22" t="s">
        <v>34</v>
      </c>
      <c r="AC87" s="3"/>
    </row>
    <row r="88" spans="2:34">
      <c r="B88" s="6"/>
      <c r="C88" s="19" t="s">
        <v>47</v>
      </c>
      <c r="D88" s="20">
        <v>77.099999999999994</v>
      </c>
      <c r="E88" s="6"/>
      <c r="F88" s="20">
        <v>45.379635079458502</v>
      </c>
      <c r="G88" s="20">
        <f t="shared" si="19"/>
        <v>24.529532475382972</v>
      </c>
      <c r="H88" s="6"/>
      <c r="I88" s="21">
        <f t="shared" si="20"/>
        <v>13.961031573923149</v>
      </c>
      <c r="J88" s="25">
        <f t="shared" si="21"/>
        <v>10.775862068965525</v>
      </c>
      <c r="K88" s="6"/>
      <c r="L88" s="38">
        <f t="shared" si="22"/>
        <v>6.3898637920779224</v>
      </c>
      <c r="M88" s="39">
        <f t="shared" si="23"/>
        <v>10.775862068965569</v>
      </c>
      <c r="N88" s="9"/>
      <c r="O88" s="9"/>
      <c r="P88" s="78">
        <f t="shared" si="3"/>
        <v>3.3952517492443794</v>
      </c>
      <c r="Q88" s="78">
        <v>10.775862068965569</v>
      </c>
      <c r="R88" s="78"/>
      <c r="S88" s="22" t="s">
        <v>34</v>
      </c>
      <c r="T88" s="22" t="s">
        <v>34</v>
      </c>
      <c r="U88" s="22" t="s">
        <v>34</v>
      </c>
      <c r="V88" s="22" t="s">
        <v>34</v>
      </c>
      <c r="W88" s="22" t="s">
        <v>34</v>
      </c>
      <c r="X88" s="22" t="s">
        <v>34</v>
      </c>
      <c r="Y88" s="22" t="s">
        <v>34</v>
      </c>
      <c r="Z88" s="22" t="s">
        <v>34</v>
      </c>
      <c r="AA88" s="22" t="s">
        <v>34</v>
      </c>
      <c r="AC88" s="3"/>
    </row>
    <row r="89" spans="2:34">
      <c r="B89" s="6"/>
      <c r="C89" s="19" t="s">
        <v>48</v>
      </c>
      <c r="D89" s="20">
        <v>77.7</v>
      </c>
      <c r="E89" s="6"/>
      <c r="F89" s="20">
        <v>45.732783990582703</v>
      </c>
      <c r="G89" s="20">
        <f t="shared" si="19"/>
        <v>24.720423778693352</v>
      </c>
      <c r="H89" s="6"/>
      <c r="I89" s="21">
        <f t="shared" si="20"/>
        <v>14.069677734031504</v>
      </c>
      <c r="J89" s="25">
        <f t="shared" si="21"/>
        <v>9.7457627118644261</v>
      </c>
      <c r="K89" s="6"/>
      <c r="L89" s="38">
        <f t="shared" si="22"/>
        <v>6.4395903585532386</v>
      </c>
      <c r="M89" s="39">
        <f t="shared" si="23"/>
        <v>9.7457627118644261</v>
      </c>
      <c r="N89" s="9"/>
      <c r="O89" s="9"/>
      <c r="P89" s="78">
        <f t="shared" si="3"/>
        <v>3.4216739418455044</v>
      </c>
      <c r="Q89" s="78">
        <v>9.7457627118644261</v>
      </c>
      <c r="R89" s="78"/>
      <c r="S89" s="22" t="s">
        <v>34</v>
      </c>
      <c r="T89" s="22" t="s">
        <v>34</v>
      </c>
      <c r="U89" s="22" t="s">
        <v>34</v>
      </c>
      <c r="V89" s="22" t="s">
        <v>34</v>
      </c>
      <c r="W89" s="22" t="s">
        <v>34</v>
      </c>
      <c r="X89" s="22" t="s">
        <v>34</v>
      </c>
      <c r="Y89" s="22" t="s">
        <v>34</v>
      </c>
      <c r="Z89" s="22" t="s">
        <v>34</v>
      </c>
      <c r="AA89" s="22" t="s">
        <v>34</v>
      </c>
      <c r="AC89" s="3"/>
    </row>
    <row r="90" spans="2:34">
      <c r="B90" s="6"/>
      <c r="C90" s="19" t="s">
        <v>49</v>
      </c>
      <c r="D90" s="20">
        <v>78.099999999999994</v>
      </c>
      <c r="E90" s="6"/>
      <c r="F90" s="20">
        <v>45.968216597998797</v>
      </c>
      <c r="G90" s="20">
        <f t="shared" si="19"/>
        <v>24.847684647566915</v>
      </c>
      <c r="H90" s="6"/>
      <c r="I90" s="21">
        <f t="shared" si="20"/>
        <v>14.142108507437062</v>
      </c>
      <c r="J90" s="25">
        <f t="shared" si="21"/>
        <v>8.7743732590529255</v>
      </c>
      <c r="K90" s="6"/>
      <c r="L90" s="38">
        <f t="shared" si="22"/>
        <v>6.4727414028701098</v>
      </c>
      <c r="M90" s="39">
        <f t="shared" si="23"/>
        <v>8.7743732590529042</v>
      </c>
      <c r="N90" s="9"/>
      <c r="O90" s="9"/>
      <c r="P90" s="78">
        <f t="shared" si="3"/>
        <v>3.4392887369129168</v>
      </c>
      <c r="Q90" s="78">
        <v>8.7743732590529042</v>
      </c>
      <c r="R90" s="78"/>
      <c r="S90" s="22" t="s">
        <v>34</v>
      </c>
      <c r="T90" s="22" t="s">
        <v>34</v>
      </c>
      <c r="U90" s="22" t="s">
        <v>34</v>
      </c>
      <c r="V90" s="22" t="s">
        <v>34</v>
      </c>
      <c r="W90" s="22" t="s">
        <v>34</v>
      </c>
      <c r="X90" s="22" t="s">
        <v>34</v>
      </c>
      <c r="Y90" s="22" t="s">
        <v>34</v>
      </c>
      <c r="Z90" s="22" t="s">
        <v>34</v>
      </c>
      <c r="AA90" s="22" t="s">
        <v>34</v>
      </c>
      <c r="AC90" s="3"/>
    </row>
    <row r="91" spans="2:34">
      <c r="B91" s="6"/>
      <c r="C91" s="19" t="s">
        <v>50</v>
      </c>
      <c r="D91" s="20">
        <v>78.400000000000006</v>
      </c>
      <c r="E91" s="6"/>
      <c r="F91" s="20">
        <v>46.144791053560901</v>
      </c>
      <c r="G91" s="20">
        <f t="shared" si="19"/>
        <v>24.943130299222108</v>
      </c>
      <c r="H91" s="6"/>
      <c r="I91" s="21">
        <f t="shared" si="20"/>
        <v>14.19643158749124</v>
      </c>
      <c r="J91" s="25">
        <f t="shared" si="21"/>
        <v>8.1379310344827704</v>
      </c>
      <c r="K91" s="6"/>
      <c r="L91" s="38">
        <f t="shared" si="22"/>
        <v>6.4976046861077688</v>
      </c>
      <c r="M91" s="39">
        <f t="shared" si="23"/>
        <v>8.1379310344828362</v>
      </c>
      <c r="N91" s="9"/>
      <c r="O91" s="9"/>
      <c r="P91" s="78">
        <f t="shared" si="3"/>
        <v>3.45249983321348</v>
      </c>
      <c r="Q91" s="78">
        <v>8.1379310344828362</v>
      </c>
      <c r="R91" s="78"/>
      <c r="S91" s="22" t="s">
        <v>34</v>
      </c>
      <c r="T91" s="22" t="s">
        <v>34</v>
      </c>
      <c r="U91" s="22" t="s">
        <v>34</v>
      </c>
      <c r="V91" s="22" t="s">
        <v>34</v>
      </c>
      <c r="W91" s="22" t="s">
        <v>34</v>
      </c>
      <c r="X91" s="22" t="s">
        <v>34</v>
      </c>
      <c r="Y91" s="22" t="s">
        <v>34</v>
      </c>
      <c r="Z91" s="22" t="s">
        <v>34</v>
      </c>
      <c r="AA91" s="22" t="s">
        <v>34</v>
      </c>
      <c r="AC91" s="3"/>
    </row>
    <row r="92" spans="2:34">
      <c r="B92" s="6"/>
      <c r="C92" s="19" t="s">
        <v>51</v>
      </c>
      <c r="D92" s="20">
        <v>78.8</v>
      </c>
      <c r="E92" s="6"/>
      <c r="F92" s="20">
        <v>46.380223660977002</v>
      </c>
      <c r="G92" s="20">
        <f t="shared" si="19"/>
        <v>25.070391168095675</v>
      </c>
      <c r="H92" s="6"/>
      <c r="I92" s="21">
        <f t="shared" si="20"/>
        <v>14.268862360896799</v>
      </c>
      <c r="J92" s="25">
        <f t="shared" si="21"/>
        <v>7.7975376196990576</v>
      </c>
      <c r="K92" s="6"/>
      <c r="L92" s="38">
        <f t="shared" si="22"/>
        <v>6.5307557304246409</v>
      </c>
      <c r="M92" s="39">
        <f t="shared" si="23"/>
        <v>7.7975376196990132</v>
      </c>
      <c r="N92" s="9"/>
      <c r="O92" s="9"/>
      <c r="P92" s="78">
        <f t="shared" si="3"/>
        <v>3.4701146282808932</v>
      </c>
      <c r="Q92" s="78">
        <v>7.7975376196990132</v>
      </c>
      <c r="R92" s="78"/>
      <c r="S92" s="22" t="s">
        <v>34</v>
      </c>
      <c r="T92" s="22" t="s">
        <v>34</v>
      </c>
      <c r="U92" s="22" t="s">
        <v>34</v>
      </c>
      <c r="V92" s="22" t="s">
        <v>34</v>
      </c>
      <c r="W92" s="22" t="s">
        <v>34</v>
      </c>
      <c r="X92" s="22" t="s">
        <v>34</v>
      </c>
      <c r="Y92" s="22" t="s">
        <v>34</v>
      </c>
      <c r="Z92" s="22" t="s">
        <v>34</v>
      </c>
      <c r="AA92" s="22" t="s">
        <v>34</v>
      </c>
      <c r="AC92" s="3"/>
    </row>
    <row r="93" spans="2:34">
      <c r="B93" s="6"/>
      <c r="C93" s="19" t="s">
        <v>52</v>
      </c>
      <c r="D93" s="20">
        <v>79.2</v>
      </c>
      <c r="E93" s="6"/>
      <c r="F93" s="20">
        <v>46.615656268393202</v>
      </c>
      <c r="G93" s="20">
        <f t="shared" si="19"/>
        <v>25.197652036969298</v>
      </c>
      <c r="H93" s="6"/>
      <c r="I93" s="21">
        <f t="shared" si="20"/>
        <v>14.34129313430239</v>
      </c>
      <c r="J93" s="25">
        <f t="shared" si="21"/>
        <v>7.3170731707317138</v>
      </c>
      <c r="K93" s="6"/>
      <c r="L93" s="38">
        <f t="shared" si="22"/>
        <v>6.5639067747415281</v>
      </c>
      <c r="M93" s="39">
        <f t="shared" si="23"/>
        <v>7.3170731707316694</v>
      </c>
      <c r="N93" s="9"/>
      <c r="O93" s="9"/>
      <c r="P93" s="78">
        <f t="shared" si="3"/>
        <v>3.4877294233483145</v>
      </c>
      <c r="Q93" s="78">
        <v>7.3170731707316472</v>
      </c>
      <c r="R93" s="78"/>
      <c r="S93" s="22" t="s">
        <v>34</v>
      </c>
      <c r="T93" s="22" t="s">
        <v>34</v>
      </c>
      <c r="U93" s="22" t="s">
        <v>34</v>
      </c>
      <c r="V93" s="22" t="s">
        <v>34</v>
      </c>
      <c r="W93" s="22" t="s">
        <v>34</v>
      </c>
      <c r="X93" s="22" t="s">
        <v>34</v>
      </c>
      <c r="Y93" s="22" t="s">
        <v>34</v>
      </c>
      <c r="Z93" s="22" t="s">
        <v>34</v>
      </c>
      <c r="AA93" s="22" t="s">
        <v>34</v>
      </c>
      <c r="AC93" s="3"/>
    </row>
    <row r="94" spans="2:34">
      <c r="B94" s="6"/>
      <c r="C94" s="19" t="s">
        <v>53</v>
      </c>
      <c r="D94" s="20">
        <v>79.5</v>
      </c>
      <c r="E94" s="6"/>
      <c r="F94" s="20">
        <v>46.792230723955299</v>
      </c>
      <c r="G94" s="20">
        <f t="shared" si="19"/>
        <v>25.293097688624485</v>
      </c>
      <c r="H94" s="6"/>
      <c r="I94" s="21">
        <f t="shared" si="20"/>
        <v>14.395616214356567</v>
      </c>
      <c r="J94" s="25">
        <f t="shared" si="21"/>
        <v>7.1428571428571397</v>
      </c>
      <c r="K94" s="6"/>
      <c r="L94" s="38">
        <f t="shared" si="22"/>
        <v>6.5887700579791861</v>
      </c>
      <c r="M94" s="39">
        <f t="shared" si="23"/>
        <v>7.1428571428571841</v>
      </c>
      <c r="N94" s="9"/>
      <c r="O94" s="9"/>
      <c r="P94" s="78">
        <f t="shared" si="3"/>
        <v>3.5009405196488772</v>
      </c>
      <c r="Q94" s="78">
        <v>7.1428571428572063</v>
      </c>
      <c r="R94" s="78"/>
      <c r="S94" s="22" t="s">
        <v>34</v>
      </c>
      <c r="T94" s="22" t="s">
        <v>34</v>
      </c>
      <c r="U94" s="22" t="s">
        <v>34</v>
      </c>
      <c r="V94" s="22" t="s">
        <v>34</v>
      </c>
      <c r="W94" s="22" t="s">
        <v>34</v>
      </c>
      <c r="X94" s="22" t="s">
        <v>34</v>
      </c>
      <c r="Y94" s="22" t="s">
        <v>34</v>
      </c>
      <c r="Z94" s="22" t="s">
        <v>34</v>
      </c>
      <c r="AA94" s="22" t="s">
        <v>34</v>
      </c>
      <c r="AC94" s="3"/>
    </row>
    <row r="95" spans="2:34">
      <c r="B95" s="6"/>
      <c r="C95" s="19" t="s">
        <v>54</v>
      </c>
      <c r="D95" s="20">
        <v>80.2</v>
      </c>
      <c r="E95" s="6"/>
      <c r="F95" s="20">
        <v>47.204237786933497</v>
      </c>
      <c r="G95" s="20">
        <f t="shared" si="19"/>
        <v>25.515804209153242</v>
      </c>
      <c r="H95" s="6"/>
      <c r="I95" s="21">
        <f t="shared" si="20"/>
        <v>14.522370067816302</v>
      </c>
      <c r="J95" s="25">
        <f t="shared" si="21"/>
        <v>7.6510067114093916</v>
      </c>
      <c r="K95" s="6"/>
      <c r="L95" s="38">
        <f t="shared" si="22"/>
        <v>6.6467843855337163</v>
      </c>
      <c r="M95" s="39">
        <f t="shared" si="23"/>
        <v>7.6510067114093694</v>
      </c>
      <c r="N95" s="25">
        <f>SUM(J84:J95)/12</f>
        <v>9.090736158941656</v>
      </c>
      <c r="O95" s="25"/>
      <c r="P95" s="78">
        <f t="shared" si="3"/>
        <v>3.5317664110168527</v>
      </c>
      <c r="Q95" s="78">
        <v>7.6510067114093694</v>
      </c>
      <c r="R95" s="79"/>
      <c r="S95" s="22" t="s">
        <v>34</v>
      </c>
      <c r="T95" s="22" t="s">
        <v>34</v>
      </c>
      <c r="U95" s="22" t="s">
        <v>34</v>
      </c>
      <c r="V95" s="22" t="s">
        <v>34</v>
      </c>
      <c r="W95" s="22" t="s">
        <v>34</v>
      </c>
      <c r="X95" s="22" t="s">
        <v>34</v>
      </c>
      <c r="Y95" s="22" t="s">
        <v>34</v>
      </c>
      <c r="Z95" s="22" t="s">
        <v>34</v>
      </c>
      <c r="AA95" s="22" t="s">
        <v>34</v>
      </c>
      <c r="AC95" s="3"/>
    </row>
    <row r="96" spans="2:34">
      <c r="B96" s="6"/>
      <c r="C96" s="6"/>
      <c r="D96" s="6"/>
      <c r="E96" s="6"/>
      <c r="F96" s="6"/>
      <c r="G96" s="6"/>
      <c r="H96" s="6"/>
      <c r="I96" s="21"/>
      <c r="J96" s="9"/>
      <c r="K96" s="6"/>
      <c r="L96" s="38"/>
      <c r="M96" s="38"/>
      <c r="N96" s="9"/>
      <c r="O96" s="9"/>
      <c r="R96" s="78"/>
      <c r="S96" s="22" t="s">
        <v>34</v>
      </c>
      <c r="T96" s="22" t="s">
        <v>34</v>
      </c>
      <c r="U96" s="22" t="s">
        <v>34</v>
      </c>
      <c r="V96" s="6"/>
      <c r="W96" s="6"/>
      <c r="X96" s="6"/>
      <c r="Y96" s="6"/>
      <c r="Z96" s="6"/>
      <c r="AA96" s="6"/>
      <c r="AC96" s="3"/>
    </row>
    <row r="97" spans="2:29">
      <c r="B97" s="19" t="s">
        <v>59</v>
      </c>
      <c r="C97" s="19" t="s">
        <v>43</v>
      </c>
      <c r="D97" s="20">
        <v>80.5</v>
      </c>
      <c r="E97" s="6"/>
      <c r="F97" s="20">
        <v>47.380812242495601</v>
      </c>
      <c r="G97" s="20">
        <f t="shared" ref="G97:G108" si="24">(F97/1.85)</f>
        <v>25.611249860808432</v>
      </c>
      <c r="H97" s="6"/>
      <c r="I97" s="21">
        <f t="shared" ref="I97:I108" si="25">G97/1.757</f>
        <v>14.576693147870479</v>
      </c>
      <c r="J97" s="25">
        <f t="shared" ref="J97:J108" si="26">(D97/D84-1)*100</f>
        <v>7.9088471849866115</v>
      </c>
      <c r="K97" s="6"/>
      <c r="L97" s="38">
        <f t="shared" ref="L97:L108" si="27">I97/$S$3</f>
        <v>6.6716476687713735</v>
      </c>
      <c r="M97" s="39">
        <f t="shared" ref="M97:M108" si="28">(G97/G84-1)*100</f>
        <v>7.908847184986656</v>
      </c>
      <c r="N97" s="9"/>
      <c r="O97" s="9"/>
      <c r="P97" s="78">
        <f t="shared" ref="P97:P160" si="29">(L97/$L$592)*100</f>
        <v>3.5449775073174141</v>
      </c>
      <c r="Q97" s="78">
        <v>7.9088471849866115</v>
      </c>
      <c r="R97" s="78"/>
      <c r="S97" s="22" t="s">
        <v>34</v>
      </c>
      <c r="T97" s="22" t="s">
        <v>34</v>
      </c>
      <c r="U97" s="22" t="s">
        <v>34</v>
      </c>
      <c r="V97" s="22" t="s">
        <v>34</v>
      </c>
      <c r="W97" s="22" t="s">
        <v>34</v>
      </c>
      <c r="X97" s="22" t="s">
        <v>34</v>
      </c>
      <c r="Y97" s="22" t="s">
        <v>34</v>
      </c>
      <c r="Z97" s="22" t="s">
        <v>34</v>
      </c>
      <c r="AA97" s="22" t="s">
        <v>34</v>
      </c>
      <c r="AC97" s="3"/>
    </row>
    <row r="98" spans="2:29">
      <c r="B98" s="6"/>
      <c r="C98" s="19" t="s">
        <v>44</v>
      </c>
      <c r="D98" s="20">
        <v>81.099999999999994</v>
      </c>
      <c r="E98" s="6"/>
      <c r="F98" s="20">
        <v>47.733961153619802</v>
      </c>
      <c r="G98" s="20">
        <f t="shared" si="24"/>
        <v>25.802141164118812</v>
      </c>
      <c r="H98" s="6"/>
      <c r="I98" s="21">
        <f t="shared" si="25"/>
        <v>14.685339307978834</v>
      </c>
      <c r="J98" s="25">
        <f t="shared" si="26"/>
        <v>8.1333333333333258</v>
      </c>
      <c r="K98" s="6"/>
      <c r="L98" s="38">
        <f t="shared" si="27"/>
        <v>6.7213742352466905</v>
      </c>
      <c r="M98" s="39">
        <f t="shared" si="28"/>
        <v>8.1333333333334821</v>
      </c>
      <c r="N98" s="9"/>
      <c r="O98" s="9"/>
      <c r="P98" s="78">
        <f t="shared" si="29"/>
        <v>3.5713996999185391</v>
      </c>
      <c r="Q98" s="78">
        <v>8.1333333333334821</v>
      </c>
      <c r="R98" s="78"/>
      <c r="S98" s="22" t="s">
        <v>34</v>
      </c>
      <c r="T98" s="22" t="s">
        <v>34</v>
      </c>
      <c r="U98" s="22" t="s">
        <v>34</v>
      </c>
      <c r="V98" s="22" t="s">
        <v>34</v>
      </c>
      <c r="W98" s="22" t="s">
        <v>34</v>
      </c>
      <c r="X98" s="22" t="s">
        <v>34</v>
      </c>
      <c r="Y98" s="22" t="s">
        <v>34</v>
      </c>
      <c r="Z98" s="22" t="s">
        <v>34</v>
      </c>
      <c r="AA98" s="22" t="s">
        <v>34</v>
      </c>
      <c r="AC98" s="3"/>
    </row>
    <row r="99" spans="2:29">
      <c r="B99" s="6"/>
      <c r="C99" s="19" t="s">
        <v>45</v>
      </c>
      <c r="D99" s="20">
        <v>81.8</v>
      </c>
      <c r="E99" s="6"/>
      <c r="F99" s="20">
        <v>48.145968216598</v>
      </c>
      <c r="G99" s="20">
        <f t="shared" si="24"/>
        <v>26.024847684647565</v>
      </c>
      <c r="H99" s="6"/>
      <c r="I99" s="21">
        <f t="shared" si="25"/>
        <v>14.81209316143857</v>
      </c>
      <c r="J99" s="25">
        <f t="shared" si="26"/>
        <v>8.6321381142098197</v>
      </c>
      <c r="K99" s="6"/>
      <c r="L99" s="38">
        <f t="shared" si="27"/>
        <v>6.7793885628012207</v>
      </c>
      <c r="M99" s="39">
        <f t="shared" si="28"/>
        <v>8.6321381142099085</v>
      </c>
      <c r="N99" s="9"/>
      <c r="O99" s="9"/>
      <c r="P99" s="78">
        <f t="shared" si="29"/>
        <v>3.6022255912865146</v>
      </c>
      <c r="Q99" s="78">
        <v>8.6321381142099298</v>
      </c>
      <c r="R99" s="78"/>
      <c r="S99" s="22" t="s">
        <v>34</v>
      </c>
      <c r="T99" s="22" t="s">
        <v>34</v>
      </c>
      <c r="U99" s="22" t="s">
        <v>34</v>
      </c>
      <c r="V99" s="22" t="s">
        <v>34</v>
      </c>
      <c r="W99" s="22" t="s">
        <v>34</v>
      </c>
      <c r="X99" s="22" t="s">
        <v>34</v>
      </c>
      <c r="Y99" s="22" t="s">
        <v>34</v>
      </c>
      <c r="Z99" s="22" t="s">
        <v>34</v>
      </c>
      <c r="AA99" s="22" t="s">
        <v>34</v>
      </c>
      <c r="AC99" s="3"/>
    </row>
    <row r="100" spans="2:29">
      <c r="B100" s="6"/>
      <c r="C100" s="19" t="s">
        <v>46</v>
      </c>
      <c r="D100" s="20">
        <v>82.3</v>
      </c>
      <c r="E100" s="6"/>
      <c r="F100" s="20">
        <v>48.440258975868197</v>
      </c>
      <c r="G100" s="20">
        <f t="shared" si="24"/>
        <v>26.183923770739565</v>
      </c>
      <c r="H100" s="6"/>
      <c r="I100" s="21">
        <f t="shared" si="25"/>
        <v>14.902631628195541</v>
      </c>
      <c r="J100" s="25">
        <f t="shared" si="26"/>
        <v>8.7186261558784608</v>
      </c>
      <c r="K100" s="6"/>
      <c r="L100" s="38">
        <f t="shared" si="27"/>
        <v>6.8208273681973211</v>
      </c>
      <c r="M100" s="39">
        <f t="shared" si="28"/>
        <v>8.7186261558784608</v>
      </c>
      <c r="N100" s="9"/>
      <c r="O100" s="9"/>
      <c r="P100" s="78">
        <f t="shared" si="29"/>
        <v>3.6242440851207869</v>
      </c>
      <c r="Q100" s="78">
        <v>8.7186261558784395</v>
      </c>
      <c r="R100" s="78"/>
      <c r="S100" s="22" t="s">
        <v>34</v>
      </c>
      <c r="T100" s="22" t="s">
        <v>34</v>
      </c>
      <c r="U100" s="22" t="s">
        <v>34</v>
      </c>
      <c r="V100" s="22" t="s">
        <v>34</v>
      </c>
      <c r="W100" s="22" t="s">
        <v>34</v>
      </c>
      <c r="X100" s="22" t="s">
        <v>34</v>
      </c>
      <c r="Y100" s="22" t="s">
        <v>34</v>
      </c>
      <c r="Z100" s="22" t="s">
        <v>34</v>
      </c>
      <c r="AA100" s="22" t="s">
        <v>34</v>
      </c>
      <c r="AC100" s="3"/>
    </row>
    <row r="101" spans="2:29">
      <c r="B101" s="6"/>
      <c r="C101" s="19" t="s">
        <v>47</v>
      </c>
      <c r="D101" s="20">
        <v>83.2</v>
      </c>
      <c r="E101" s="6"/>
      <c r="F101" s="20">
        <v>48.969982342554403</v>
      </c>
      <c r="G101" s="20">
        <f t="shared" si="24"/>
        <v>26.470260725705081</v>
      </c>
      <c r="H101" s="6"/>
      <c r="I101" s="21">
        <f t="shared" si="25"/>
        <v>15.065600868358043</v>
      </c>
      <c r="J101" s="25">
        <f t="shared" si="26"/>
        <v>7.911802853437111</v>
      </c>
      <c r="K101" s="6"/>
      <c r="L101" s="38">
        <f t="shared" si="27"/>
        <v>6.8954172179102819</v>
      </c>
      <c r="M101" s="39">
        <f t="shared" si="28"/>
        <v>7.9118028534370222</v>
      </c>
      <c r="N101" s="9"/>
      <c r="O101" s="9"/>
      <c r="P101" s="78">
        <f t="shared" si="29"/>
        <v>3.6638773740224666</v>
      </c>
      <c r="Q101" s="78">
        <v>7.9118028534370222</v>
      </c>
      <c r="R101" s="78"/>
      <c r="S101" s="22" t="s">
        <v>34</v>
      </c>
      <c r="T101" s="22" t="s">
        <v>34</v>
      </c>
      <c r="U101" s="22" t="s">
        <v>34</v>
      </c>
      <c r="V101" s="22" t="s">
        <v>34</v>
      </c>
      <c r="W101" s="22" t="s">
        <v>34</v>
      </c>
      <c r="X101" s="22" t="s">
        <v>34</v>
      </c>
      <c r="Y101" s="22" t="s">
        <v>34</v>
      </c>
      <c r="Z101" s="22" t="s">
        <v>34</v>
      </c>
      <c r="AA101" s="22" t="s">
        <v>34</v>
      </c>
      <c r="AC101" s="3"/>
    </row>
    <row r="102" spans="2:29">
      <c r="B102" s="6"/>
      <c r="C102" s="19" t="s">
        <v>48</v>
      </c>
      <c r="D102" s="20">
        <v>87.2</v>
      </c>
      <c r="E102" s="6"/>
      <c r="F102" s="20">
        <v>51.324308416715702</v>
      </c>
      <c r="G102" s="20">
        <f t="shared" si="24"/>
        <v>27.742869414440918</v>
      </c>
      <c r="H102" s="6"/>
      <c r="I102" s="21">
        <f t="shared" si="25"/>
        <v>15.789908602413728</v>
      </c>
      <c r="J102" s="25">
        <f t="shared" si="26"/>
        <v>12.226512226512231</v>
      </c>
      <c r="K102" s="6"/>
      <c r="L102" s="38">
        <f t="shared" si="27"/>
        <v>7.22692766107905</v>
      </c>
      <c r="M102" s="39">
        <f t="shared" si="28"/>
        <v>12.226512226512188</v>
      </c>
      <c r="N102" s="9"/>
      <c r="O102" s="9"/>
      <c r="P102" s="78">
        <f t="shared" si="29"/>
        <v>3.8400253246966263</v>
      </c>
      <c r="Q102" s="78">
        <v>12.226512226512188</v>
      </c>
      <c r="R102" s="78"/>
      <c r="S102" s="22" t="s">
        <v>34</v>
      </c>
      <c r="T102" s="22" t="s">
        <v>34</v>
      </c>
      <c r="U102" s="22" t="s">
        <v>34</v>
      </c>
      <c r="V102" s="22" t="s">
        <v>34</v>
      </c>
      <c r="W102" s="22" t="s">
        <v>34</v>
      </c>
      <c r="X102" s="22" t="s">
        <v>34</v>
      </c>
      <c r="Y102" s="22" t="s">
        <v>34</v>
      </c>
      <c r="Z102" s="22" t="s">
        <v>34</v>
      </c>
      <c r="AA102" s="22" t="s">
        <v>34</v>
      </c>
      <c r="AC102" s="3"/>
    </row>
    <row r="103" spans="2:29">
      <c r="B103" s="6"/>
      <c r="C103" s="19" t="s">
        <v>49</v>
      </c>
      <c r="D103" s="20">
        <v>88.6</v>
      </c>
      <c r="E103" s="6"/>
      <c r="F103" s="20">
        <v>52.148322542672197</v>
      </c>
      <c r="G103" s="20">
        <f t="shared" si="24"/>
        <v>28.188282455498484</v>
      </c>
      <c r="H103" s="6"/>
      <c r="I103" s="21">
        <f t="shared" si="25"/>
        <v>16.043416309333232</v>
      </c>
      <c r="J103" s="25">
        <f t="shared" si="26"/>
        <v>13.444302176696542</v>
      </c>
      <c r="K103" s="6"/>
      <c r="L103" s="38">
        <f t="shared" si="27"/>
        <v>7.3429563161881246</v>
      </c>
      <c r="M103" s="39">
        <f t="shared" si="28"/>
        <v>13.444302176696699</v>
      </c>
      <c r="N103" s="9"/>
      <c r="O103" s="9"/>
      <c r="P103" s="78">
        <f t="shared" si="29"/>
        <v>3.9016771074325849</v>
      </c>
      <c r="Q103" s="78">
        <v>13.44430217669672</v>
      </c>
      <c r="R103" s="78"/>
      <c r="S103" s="22" t="s">
        <v>34</v>
      </c>
      <c r="T103" s="22" t="s">
        <v>34</v>
      </c>
      <c r="U103" s="22" t="s">
        <v>34</v>
      </c>
      <c r="V103" s="22" t="s">
        <v>34</v>
      </c>
      <c r="W103" s="22" t="s">
        <v>34</v>
      </c>
      <c r="X103" s="22" t="s">
        <v>34</v>
      </c>
      <c r="Y103" s="22" t="s">
        <v>34</v>
      </c>
      <c r="Z103" s="22" t="s">
        <v>34</v>
      </c>
      <c r="AA103" s="22" t="s">
        <v>34</v>
      </c>
      <c r="AC103" s="3"/>
    </row>
    <row r="104" spans="2:29">
      <c r="B104" s="6"/>
      <c r="C104" s="19" t="s">
        <v>50</v>
      </c>
      <c r="D104" s="20">
        <v>89.8</v>
      </c>
      <c r="E104" s="6"/>
      <c r="F104" s="20">
        <v>52.8546203649205</v>
      </c>
      <c r="G104" s="20">
        <f t="shared" si="24"/>
        <v>28.570065062119188</v>
      </c>
      <c r="H104" s="6"/>
      <c r="I104" s="21">
        <f t="shared" si="25"/>
        <v>16.26070862954991</v>
      </c>
      <c r="J104" s="25">
        <f t="shared" si="26"/>
        <v>14.540816326530592</v>
      </c>
      <c r="K104" s="6"/>
      <c r="L104" s="38">
        <f t="shared" si="27"/>
        <v>7.4424094491387427</v>
      </c>
      <c r="M104" s="39">
        <f t="shared" si="28"/>
        <v>14.540816326530571</v>
      </c>
      <c r="N104" s="9"/>
      <c r="O104" s="9"/>
      <c r="P104" s="78">
        <f t="shared" si="29"/>
        <v>3.9545214926348264</v>
      </c>
      <c r="Q104" s="78">
        <v>14.540816326530571</v>
      </c>
      <c r="R104" s="78"/>
      <c r="S104" s="22" t="s">
        <v>34</v>
      </c>
      <c r="T104" s="22" t="s">
        <v>34</v>
      </c>
      <c r="U104" s="22" t="s">
        <v>34</v>
      </c>
      <c r="V104" s="22" t="s">
        <v>34</v>
      </c>
      <c r="W104" s="22" t="s">
        <v>34</v>
      </c>
      <c r="X104" s="22" t="s">
        <v>34</v>
      </c>
      <c r="Y104" s="22" t="s">
        <v>34</v>
      </c>
      <c r="Z104" s="22" t="s">
        <v>34</v>
      </c>
      <c r="AA104" s="22" t="s">
        <v>34</v>
      </c>
      <c r="AC104" s="3"/>
    </row>
    <row r="105" spans="2:29">
      <c r="B105" s="6"/>
      <c r="C105" s="19" t="s">
        <v>51</v>
      </c>
      <c r="D105" s="20">
        <v>90.5</v>
      </c>
      <c r="E105" s="6"/>
      <c r="F105" s="20">
        <v>53.266627427898797</v>
      </c>
      <c r="G105" s="20">
        <f t="shared" si="24"/>
        <v>28.792771582647998</v>
      </c>
      <c r="H105" s="6"/>
      <c r="I105" s="21">
        <f t="shared" si="25"/>
        <v>16.387462483009674</v>
      </c>
      <c r="J105" s="25">
        <f t="shared" si="26"/>
        <v>14.847715736040623</v>
      </c>
      <c r="K105" s="6"/>
      <c r="L105" s="38">
        <f t="shared" si="27"/>
        <v>7.5004237766932862</v>
      </c>
      <c r="M105" s="39">
        <f t="shared" si="28"/>
        <v>14.847715736040801</v>
      </c>
      <c r="N105" s="9"/>
      <c r="O105" s="9"/>
      <c r="P105" s="78">
        <f t="shared" si="29"/>
        <v>3.9853473840028091</v>
      </c>
      <c r="Q105" s="78">
        <v>14.847715736040801</v>
      </c>
      <c r="R105" s="78"/>
      <c r="S105" s="22" t="s">
        <v>34</v>
      </c>
      <c r="T105" s="22" t="s">
        <v>34</v>
      </c>
      <c r="U105" s="22" t="s">
        <v>34</v>
      </c>
      <c r="V105" s="22" t="s">
        <v>34</v>
      </c>
      <c r="W105" s="22" t="s">
        <v>34</v>
      </c>
      <c r="X105" s="22" t="s">
        <v>34</v>
      </c>
      <c r="Y105" s="22" t="s">
        <v>34</v>
      </c>
      <c r="Z105" s="22" t="s">
        <v>34</v>
      </c>
      <c r="AA105" s="22" t="s">
        <v>34</v>
      </c>
      <c r="AC105" s="3"/>
    </row>
    <row r="106" spans="2:29">
      <c r="B106" s="6"/>
      <c r="C106" s="19" t="s">
        <v>52</v>
      </c>
      <c r="D106" s="20">
        <v>90.7</v>
      </c>
      <c r="E106" s="6"/>
      <c r="F106" s="20">
        <v>53.384343731606798</v>
      </c>
      <c r="G106" s="20">
        <f t="shared" si="24"/>
        <v>28.856402017084754</v>
      </c>
      <c r="H106" s="6"/>
      <c r="I106" s="21">
        <f t="shared" si="25"/>
        <v>16.423677869712439</v>
      </c>
      <c r="J106" s="25">
        <f t="shared" si="26"/>
        <v>14.52020202020201</v>
      </c>
      <c r="K106" s="6"/>
      <c r="L106" s="38">
        <f t="shared" si="27"/>
        <v>7.5169992988517151</v>
      </c>
      <c r="M106" s="39">
        <f t="shared" si="28"/>
        <v>14.520202020201879</v>
      </c>
      <c r="N106" s="9"/>
      <c r="O106" s="9"/>
      <c r="P106" s="78">
        <f t="shared" si="29"/>
        <v>3.9941547815365124</v>
      </c>
      <c r="Q106" s="78">
        <v>14.5202020202019</v>
      </c>
      <c r="R106" s="78"/>
      <c r="S106" s="22" t="s">
        <v>34</v>
      </c>
      <c r="T106" s="22" t="s">
        <v>34</v>
      </c>
      <c r="U106" s="22" t="s">
        <v>34</v>
      </c>
      <c r="V106" s="22" t="s">
        <v>34</v>
      </c>
      <c r="W106" s="22" t="s">
        <v>34</v>
      </c>
      <c r="X106" s="22" t="s">
        <v>34</v>
      </c>
      <c r="Y106" s="22" t="s">
        <v>34</v>
      </c>
      <c r="Z106" s="22" t="s">
        <v>34</v>
      </c>
      <c r="AA106" s="22" t="s">
        <v>34</v>
      </c>
      <c r="AC106" s="3"/>
    </row>
    <row r="107" spans="2:29">
      <c r="B107" s="6"/>
      <c r="C107" s="19" t="s">
        <v>53</v>
      </c>
      <c r="D107" s="20">
        <v>91.3</v>
      </c>
      <c r="E107" s="6"/>
      <c r="F107" s="20">
        <v>53.737492642730999</v>
      </c>
      <c r="G107" s="20">
        <f t="shared" si="24"/>
        <v>29.047293320395134</v>
      </c>
      <c r="H107" s="6"/>
      <c r="I107" s="21">
        <f t="shared" si="25"/>
        <v>16.532324029820796</v>
      </c>
      <c r="J107" s="25">
        <f t="shared" si="26"/>
        <v>14.842767295597481</v>
      </c>
      <c r="K107" s="6"/>
      <c r="L107" s="38">
        <f t="shared" si="27"/>
        <v>7.5667258653270322</v>
      </c>
      <c r="M107" s="39">
        <f t="shared" si="28"/>
        <v>14.842767295597369</v>
      </c>
      <c r="N107" s="9"/>
      <c r="O107" s="9"/>
      <c r="P107" s="78">
        <f t="shared" si="29"/>
        <v>4.0205769741376374</v>
      </c>
      <c r="Q107" s="78">
        <v>14.842767295597369</v>
      </c>
      <c r="R107" s="78"/>
      <c r="S107" s="22" t="s">
        <v>34</v>
      </c>
      <c r="T107" s="22" t="s">
        <v>34</v>
      </c>
      <c r="U107" s="22" t="s">
        <v>34</v>
      </c>
      <c r="V107" s="22" t="s">
        <v>34</v>
      </c>
      <c r="W107" s="22" t="s">
        <v>34</v>
      </c>
      <c r="X107" s="22" t="s">
        <v>34</v>
      </c>
      <c r="Y107" s="22" t="s">
        <v>34</v>
      </c>
      <c r="Z107" s="22" t="s">
        <v>34</v>
      </c>
      <c r="AA107" s="22" t="s">
        <v>34</v>
      </c>
      <c r="AC107" s="3"/>
    </row>
    <row r="108" spans="2:29">
      <c r="B108" s="6"/>
      <c r="C108" s="19" t="s">
        <v>54</v>
      </c>
      <c r="D108" s="20">
        <v>91.7</v>
      </c>
      <c r="E108" s="6"/>
      <c r="F108" s="20">
        <v>53.9729252501471</v>
      </c>
      <c r="G108" s="20">
        <f t="shared" si="24"/>
        <v>29.174554189268701</v>
      </c>
      <c r="H108" s="6"/>
      <c r="I108" s="21">
        <f t="shared" si="25"/>
        <v>16.604754803226353</v>
      </c>
      <c r="J108" s="25">
        <f t="shared" si="26"/>
        <v>14.339152119700739</v>
      </c>
      <c r="K108" s="6"/>
      <c r="L108" s="38">
        <f t="shared" si="27"/>
        <v>7.5998769096439043</v>
      </c>
      <c r="M108" s="39">
        <f t="shared" si="28"/>
        <v>14.339152119700627</v>
      </c>
      <c r="N108" s="25">
        <f>SUM(J97:J108)/12</f>
        <v>11.672184628593795</v>
      </c>
      <c r="O108" s="25"/>
      <c r="P108" s="78">
        <f t="shared" si="29"/>
        <v>4.0381917692050502</v>
      </c>
      <c r="Q108" s="78">
        <v>14.339152119700627</v>
      </c>
      <c r="R108" s="79"/>
      <c r="S108" s="22" t="s">
        <v>34</v>
      </c>
      <c r="T108" s="22" t="s">
        <v>34</v>
      </c>
      <c r="U108" s="22" t="s">
        <v>34</v>
      </c>
      <c r="V108" s="22" t="s">
        <v>34</v>
      </c>
      <c r="W108" s="22" t="s">
        <v>34</v>
      </c>
      <c r="X108" s="22" t="s">
        <v>34</v>
      </c>
      <c r="Y108" s="22" t="s">
        <v>34</v>
      </c>
      <c r="Z108" s="22" t="s">
        <v>34</v>
      </c>
      <c r="AA108" s="22" t="s">
        <v>34</v>
      </c>
      <c r="AC108" s="3"/>
    </row>
    <row r="109" spans="2:29">
      <c r="B109" s="6"/>
      <c r="C109" s="6"/>
      <c r="D109" s="6"/>
      <c r="E109" s="6"/>
      <c r="F109" s="6"/>
      <c r="G109" s="6"/>
      <c r="H109" s="6"/>
      <c r="I109" s="21"/>
      <c r="J109" s="9"/>
      <c r="K109" s="6"/>
      <c r="L109" s="38"/>
      <c r="M109" s="38"/>
      <c r="N109" s="9"/>
      <c r="O109" s="9"/>
      <c r="R109" s="78"/>
      <c r="S109" s="22" t="s">
        <v>34</v>
      </c>
      <c r="T109" s="22" t="s">
        <v>34</v>
      </c>
      <c r="U109" s="22" t="s">
        <v>34</v>
      </c>
      <c r="V109" s="6"/>
      <c r="W109" s="6"/>
      <c r="X109" s="6"/>
      <c r="Y109" s="6"/>
      <c r="Z109" s="6"/>
      <c r="AA109" s="6"/>
      <c r="AC109" s="3"/>
    </row>
    <row r="110" spans="2:29">
      <c r="B110" s="19" t="s">
        <v>60</v>
      </c>
      <c r="C110" s="19" t="s">
        <v>43</v>
      </c>
      <c r="D110" s="20">
        <v>91.4</v>
      </c>
      <c r="E110" s="6"/>
      <c r="F110" s="20">
        <v>53.796350794585102</v>
      </c>
      <c r="G110" s="20">
        <f t="shared" ref="G110:G121" si="30">(F110/1.85)</f>
        <v>29.079108537613568</v>
      </c>
      <c r="H110" s="6"/>
      <c r="I110" s="21">
        <f t="shared" ref="I110:I121" si="31">G110/1.757</f>
        <v>16.550431723172206</v>
      </c>
      <c r="J110" s="25">
        <f t="shared" ref="J110:J121" si="32">(D110/D97-1)*100</f>
        <v>13.540372670807454</v>
      </c>
      <c r="K110" s="20">
        <v>-0.32715376226825599</v>
      </c>
      <c r="L110" s="38">
        <f t="shared" ref="L110:L121" si="33">I110/$S$3</f>
        <v>7.5750136264062604</v>
      </c>
      <c r="M110" s="39">
        <f t="shared" ref="M110:M121" si="34">(G110/G97-1)*100</f>
        <v>13.540372670807521</v>
      </c>
      <c r="N110" s="9"/>
      <c r="O110" s="9"/>
      <c r="P110" s="78">
        <f t="shared" si="29"/>
        <v>4.0249806729044959</v>
      </c>
      <c r="Q110" s="78">
        <v>13.540372670807542</v>
      </c>
      <c r="R110" s="78"/>
      <c r="S110" s="22" t="s">
        <v>34</v>
      </c>
      <c r="T110" s="22" t="s">
        <v>34</v>
      </c>
      <c r="U110" s="22" t="s">
        <v>34</v>
      </c>
      <c r="V110" s="22" t="s">
        <v>34</v>
      </c>
      <c r="W110" s="22" t="s">
        <v>34</v>
      </c>
      <c r="X110" s="22" t="s">
        <v>34</v>
      </c>
      <c r="Y110" s="22" t="s">
        <v>34</v>
      </c>
      <c r="Z110" s="22" t="s">
        <v>34</v>
      </c>
      <c r="AA110" s="22" t="s">
        <v>34</v>
      </c>
      <c r="AC110" s="3"/>
    </row>
    <row r="111" spans="2:29">
      <c r="B111" s="6"/>
      <c r="C111" s="19" t="s">
        <v>44</v>
      </c>
      <c r="D111" s="20">
        <v>94.7</v>
      </c>
      <c r="E111" s="6"/>
      <c r="F111" s="20">
        <v>55.738669805768097</v>
      </c>
      <c r="G111" s="20">
        <f t="shared" si="30"/>
        <v>30.12901070582059</v>
      </c>
      <c r="H111" s="6"/>
      <c r="I111" s="21">
        <f t="shared" si="31"/>
        <v>17.147985603768124</v>
      </c>
      <c r="J111" s="25">
        <f t="shared" si="32"/>
        <v>16.769420468557339</v>
      </c>
      <c r="K111" s="20">
        <v>3.6105032822757002</v>
      </c>
      <c r="L111" s="38">
        <f t="shared" si="33"/>
        <v>7.8485097420204832</v>
      </c>
      <c r="M111" s="39">
        <f t="shared" si="34"/>
        <v>16.769420468557271</v>
      </c>
      <c r="N111" s="9"/>
      <c r="O111" s="9"/>
      <c r="P111" s="78">
        <f t="shared" si="29"/>
        <v>4.1703027322106712</v>
      </c>
      <c r="Q111" s="78">
        <v>16.76942046855725</v>
      </c>
      <c r="R111" s="78"/>
      <c r="S111" s="22" t="s">
        <v>34</v>
      </c>
      <c r="T111" s="22" t="s">
        <v>34</v>
      </c>
      <c r="U111" s="22" t="s">
        <v>34</v>
      </c>
      <c r="V111" s="22" t="s">
        <v>34</v>
      </c>
      <c r="W111" s="22" t="s">
        <v>34</v>
      </c>
      <c r="X111" s="22" t="s">
        <v>34</v>
      </c>
      <c r="Y111" s="22" t="s">
        <v>34</v>
      </c>
      <c r="Z111" s="22" t="s">
        <v>34</v>
      </c>
      <c r="AA111" s="22" t="s">
        <v>34</v>
      </c>
      <c r="AC111" s="3"/>
    </row>
    <row r="112" spans="2:29">
      <c r="B112" s="6"/>
      <c r="C112" s="19" t="s">
        <v>45</v>
      </c>
      <c r="D112" s="20">
        <v>95.2</v>
      </c>
      <c r="E112" s="6"/>
      <c r="F112" s="20">
        <v>56.032960565038302</v>
      </c>
      <c r="G112" s="20">
        <f t="shared" si="30"/>
        <v>30.288086791912594</v>
      </c>
      <c r="H112" s="6"/>
      <c r="I112" s="21">
        <f t="shared" si="31"/>
        <v>17.238524070525099</v>
      </c>
      <c r="J112" s="25">
        <f t="shared" si="32"/>
        <v>16.381418092909538</v>
      </c>
      <c r="K112" s="20">
        <v>0.527983104540659</v>
      </c>
      <c r="L112" s="38">
        <f t="shared" si="33"/>
        <v>7.8899485474165862</v>
      </c>
      <c r="M112" s="39">
        <f t="shared" si="34"/>
        <v>16.381418092909627</v>
      </c>
      <c r="N112" s="9"/>
      <c r="O112" s="9"/>
      <c r="P112" s="78">
        <f t="shared" si="29"/>
        <v>4.1923212260449452</v>
      </c>
      <c r="Q112" s="78">
        <v>16.381418092909648</v>
      </c>
      <c r="R112" s="78"/>
      <c r="S112" s="22" t="s">
        <v>34</v>
      </c>
      <c r="T112" s="22" t="s">
        <v>34</v>
      </c>
      <c r="U112" s="22" t="s">
        <v>34</v>
      </c>
      <c r="V112" s="22" t="s">
        <v>34</v>
      </c>
      <c r="W112" s="22" t="s">
        <v>34</v>
      </c>
      <c r="X112" s="22" t="s">
        <v>34</v>
      </c>
      <c r="Y112" s="22" t="s">
        <v>34</v>
      </c>
      <c r="Z112" s="22" t="s">
        <v>34</v>
      </c>
      <c r="AA112" s="22" t="s">
        <v>34</v>
      </c>
      <c r="AC112" s="3"/>
    </row>
    <row r="113" spans="2:29">
      <c r="B113" s="6"/>
      <c r="C113" s="19" t="s">
        <v>46</v>
      </c>
      <c r="D113" s="20">
        <v>95.3</v>
      </c>
      <c r="E113" s="6"/>
      <c r="F113" s="20">
        <v>56.091818716892298</v>
      </c>
      <c r="G113" s="20">
        <f t="shared" si="30"/>
        <v>30.319902009130971</v>
      </c>
      <c r="H113" s="6"/>
      <c r="I113" s="21">
        <f t="shared" si="31"/>
        <v>17.256631763876477</v>
      </c>
      <c r="J113" s="25">
        <f t="shared" si="32"/>
        <v>15.795868772782494</v>
      </c>
      <c r="K113" s="20">
        <v>0.10504201680671101</v>
      </c>
      <c r="L113" s="38">
        <f t="shared" si="33"/>
        <v>7.8982363084957994</v>
      </c>
      <c r="M113" s="39">
        <f t="shared" si="34"/>
        <v>15.795868772782429</v>
      </c>
      <c r="N113" s="9"/>
      <c r="O113" s="9"/>
      <c r="P113" s="78">
        <f t="shared" si="29"/>
        <v>4.1967249248117966</v>
      </c>
      <c r="Q113" s="78">
        <v>15.795868772782452</v>
      </c>
      <c r="R113" s="78"/>
      <c r="S113" s="22" t="s">
        <v>34</v>
      </c>
      <c r="T113" s="22" t="s">
        <v>34</v>
      </c>
      <c r="U113" s="22" t="s">
        <v>34</v>
      </c>
      <c r="V113" s="22" t="s">
        <v>34</v>
      </c>
      <c r="W113" s="22" t="s">
        <v>34</v>
      </c>
      <c r="X113" s="22" t="s">
        <v>34</v>
      </c>
      <c r="Y113" s="22" t="s">
        <v>34</v>
      </c>
      <c r="Z113" s="22" t="s">
        <v>34</v>
      </c>
      <c r="AA113" s="22" t="s">
        <v>34</v>
      </c>
      <c r="AC113" s="3"/>
    </row>
    <row r="114" spans="2:29">
      <c r="B114" s="6"/>
      <c r="C114" s="19" t="s">
        <v>47</v>
      </c>
      <c r="D114" s="20">
        <v>95.2</v>
      </c>
      <c r="E114" s="6"/>
      <c r="F114" s="20">
        <v>56.032960565038302</v>
      </c>
      <c r="G114" s="20">
        <f t="shared" si="30"/>
        <v>30.288086791912594</v>
      </c>
      <c r="H114" s="6"/>
      <c r="I114" s="21">
        <f t="shared" si="31"/>
        <v>17.238524070525099</v>
      </c>
      <c r="J114" s="25">
        <f t="shared" si="32"/>
        <v>14.423076923076916</v>
      </c>
      <c r="K114" s="20">
        <v>-0.104931794333671</v>
      </c>
      <c r="L114" s="38">
        <f t="shared" si="33"/>
        <v>7.8899485474165862</v>
      </c>
      <c r="M114" s="39">
        <f t="shared" si="34"/>
        <v>14.423076923077115</v>
      </c>
      <c r="N114" s="9"/>
      <c r="O114" s="9"/>
      <c r="P114" s="78">
        <f t="shared" si="29"/>
        <v>4.1923212260449452</v>
      </c>
      <c r="Q114" s="78">
        <v>14.423076923077115</v>
      </c>
      <c r="R114" s="78"/>
      <c r="S114" s="22" t="s">
        <v>34</v>
      </c>
      <c r="T114" s="22" t="s">
        <v>34</v>
      </c>
      <c r="U114" s="22" t="s">
        <v>34</v>
      </c>
      <c r="V114" s="22" t="s">
        <v>34</v>
      </c>
      <c r="W114" s="22" t="s">
        <v>34</v>
      </c>
      <c r="X114" s="22" t="s">
        <v>34</v>
      </c>
      <c r="Y114" s="22" t="s">
        <v>34</v>
      </c>
      <c r="Z114" s="22" t="s">
        <v>34</v>
      </c>
      <c r="AA114" s="22" t="s">
        <v>34</v>
      </c>
      <c r="AC114" s="3"/>
    </row>
    <row r="115" spans="2:29">
      <c r="B115" s="6"/>
      <c r="C115" s="19" t="s">
        <v>48</v>
      </c>
      <c r="D115" s="20">
        <v>97.6</v>
      </c>
      <c r="E115" s="6"/>
      <c r="F115" s="20">
        <v>57.445556209534999</v>
      </c>
      <c r="G115" s="20">
        <f t="shared" si="30"/>
        <v>31.05165200515405</v>
      </c>
      <c r="H115" s="6"/>
      <c r="I115" s="21">
        <f t="shared" si="31"/>
        <v>17.673108710958481</v>
      </c>
      <c r="J115" s="25">
        <f t="shared" si="32"/>
        <v>11.926605504587151</v>
      </c>
      <c r="K115" s="20">
        <v>2.5210084033613298</v>
      </c>
      <c r="L115" s="38">
        <f t="shared" si="33"/>
        <v>8.088854813317834</v>
      </c>
      <c r="M115" s="39">
        <f t="shared" si="34"/>
        <v>11.92660550458713</v>
      </c>
      <c r="N115" s="9"/>
      <c r="O115" s="9"/>
      <c r="P115" s="78">
        <f t="shared" si="29"/>
        <v>4.2980099964494336</v>
      </c>
      <c r="Q115" s="78">
        <v>11.92660550458713</v>
      </c>
      <c r="R115" s="78"/>
      <c r="S115" s="22" t="s">
        <v>34</v>
      </c>
      <c r="T115" s="22" t="s">
        <v>34</v>
      </c>
      <c r="U115" s="22" t="s">
        <v>34</v>
      </c>
      <c r="V115" s="22" t="s">
        <v>34</v>
      </c>
      <c r="W115" s="22" t="s">
        <v>34</v>
      </c>
      <c r="X115" s="22" t="s">
        <v>34</v>
      </c>
      <c r="Y115" s="22" t="s">
        <v>34</v>
      </c>
      <c r="Z115" s="22" t="s">
        <v>34</v>
      </c>
      <c r="AA115" s="22" t="s">
        <v>34</v>
      </c>
      <c r="AC115" s="3"/>
    </row>
    <row r="116" spans="2:29">
      <c r="B116" s="6"/>
      <c r="C116" s="19" t="s">
        <v>49</v>
      </c>
      <c r="D116" s="20">
        <v>99.4</v>
      </c>
      <c r="E116" s="6"/>
      <c r="F116" s="20">
        <v>58.505002942907602</v>
      </c>
      <c r="G116" s="20">
        <f t="shared" si="30"/>
        <v>31.624325915085187</v>
      </c>
      <c r="H116" s="6"/>
      <c r="I116" s="21">
        <f t="shared" si="31"/>
        <v>17.999047191283545</v>
      </c>
      <c r="J116" s="25">
        <f t="shared" si="32"/>
        <v>12.18961625282169</v>
      </c>
      <c r="K116" s="20">
        <v>1.84426229508198</v>
      </c>
      <c r="L116" s="38">
        <f t="shared" si="33"/>
        <v>8.2380345127437824</v>
      </c>
      <c r="M116" s="39">
        <f t="shared" si="34"/>
        <v>12.189616252821601</v>
      </c>
      <c r="N116" s="9"/>
      <c r="O116" s="9"/>
      <c r="P116" s="78">
        <f t="shared" si="29"/>
        <v>4.3772765742528073</v>
      </c>
      <c r="Q116" s="78">
        <v>12.189616252821601</v>
      </c>
      <c r="R116" s="78"/>
      <c r="S116" s="22" t="s">
        <v>34</v>
      </c>
      <c r="T116" s="22" t="s">
        <v>34</v>
      </c>
      <c r="U116" s="22" t="s">
        <v>34</v>
      </c>
      <c r="V116" s="22" t="s">
        <v>34</v>
      </c>
      <c r="W116" s="22" t="s">
        <v>34</v>
      </c>
      <c r="X116" s="22" t="s">
        <v>34</v>
      </c>
      <c r="Y116" s="22" t="s">
        <v>34</v>
      </c>
      <c r="Z116" s="22" t="s">
        <v>34</v>
      </c>
      <c r="AA116" s="22" t="s">
        <v>34</v>
      </c>
      <c r="AC116" s="3"/>
    </row>
    <row r="117" spans="2:29">
      <c r="B117" s="6"/>
      <c r="C117" s="19" t="s">
        <v>50</v>
      </c>
      <c r="D117" s="20">
        <v>100</v>
      </c>
      <c r="E117" s="6"/>
      <c r="F117" s="20">
        <v>58.858151854031803</v>
      </c>
      <c r="G117" s="20">
        <f t="shared" si="30"/>
        <v>31.815217218395567</v>
      </c>
      <c r="H117" s="6"/>
      <c r="I117" s="21">
        <f t="shared" si="31"/>
        <v>18.107693351391902</v>
      </c>
      <c r="J117" s="25">
        <f t="shared" si="32"/>
        <v>11.358574610244986</v>
      </c>
      <c r="K117" s="20">
        <v>0.60362173038228695</v>
      </c>
      <c r="L117" s="38">
        <f t="shared" si="33"/>
        <v>8.2877610792190985</v>
      </c>
      <c r="M117" s="39">
        <f t="shared" si="34"/>
        <v>11.358574610245121</v>
      </c>
      <c r="N117" s="9"/>
      <c r="O117" s="9"/>
      <c r="P117" s="78">
        <f t="shared" si="29"/>
        <v>4.4036987668539318</v>
      </c>
      <c r="Q117" s="78">
        <v>11.358574610245121</v>
      </c>
      <c r="R117" s="78"/>
      <c r="S117" s="6"/>
      <c r="T117" s="6"/>
      <c r="U117" s="6"/>
      <c r="V117" s="20">
        <v>100</v>
      </c>
      <c r="W117" s="20">
        <v>100</v>
      </c>
      <c r="X117" s="22" t="s">
        <v>34</v>
      </c>
      <c r="Y117" s="22" t="s">
        <v>34</v>
      </c>
      <c r="Z117" s="22" t="s">
        <v>34</v>
      </c>
      <c r="AA117" s="22" t="s">
        <v>34</v>
      </c>
      <c r="AC117" s="3"/>
    </row>
    <row r="118" spans="2:29">
      <c r="B118" s="6"/>
      <c r="C118" s="19" t="s">
        <v>51</v>
      </c>
      <c r="D118" s="20">
        <v>101.5</v>
      </c>
      <c r="E118" s="6"/>
      <c r="F118" s="20">
        <v>59.741024131842302</v>
      </c>
      <c r="G118" s="20">
        <f t="shared" si="30"/>
        <v>32.29244547667151</v>
      </c>
      <c r="H118" s="6"/>
      <c r="I118" s="21">
        <f t="shared" si="31"/>
        <v>18.379308751662784</v>
      </c>
      <c r="J118" s="25">
        <f t="shared" si="32"/>
        <v>12.154696132596676</v>
      </c>
      <c r="K118" s="20">
        <v>1.5</v>
      </c>
      <c r="L118" s="38">
        <f t="shared" si="33"/>
        <v>8.4120774954073863</v>
      </c>
      <c r="M118" s="39">
        <f t="shared" si="34"/>
        <v>12.154696132596676</v>
      </c>
      <c r="N118" s="9"/>
      <c r="O118" s="9"/>
      <c r="P118" s="78">
        <f t="shared" si="29"/>
        <v>4.4697542483567405</v>
      </c>
      <c r="Q118" s="78">
        <v>12.154696132596655</v>
      </c>
      <c r="R118" s="78"/>
      <c r="S118" s="6"/>
      <c r="T118" s="6"/>
      <c r="U118" s="6"/>
      <c r="V118" s="20">
        <v>101.4</v>
      </c>
      <c r="W118" s="20">
        <v>101.5</v>
      </c>
      <c r="X118" s="20">
        <f t="shared" ref="X118:Y121" si="35">((V118/V117)-1)*100</f>
        <v>1.4000000000000012</v>
      </c>
      <c r="Y118" s="20">
        <f t="shared" si="35"/>
        <v>1.4999999999999902</v>
      </c>
      <c r="Z118" s="22" t="s">
        <v>34</v>
      </c>
      <c r="AA118" s="22" t="s">
        <v>34</v>
      </c>
      <c r="AC118" s="3"/>
    </row>
    <row r="119" spans="2:29">
      <c r="B119" s="6"/>
      <c r="C119" s="19" t="s">
        <v>52</v>
      </c>
      <c r="D119" s="20">
        <v>102.5</v>
      </c>
      <c r="E119" s="6"/>
      <c r="F119" s="20">
        <v>60.329605650382597</v>
      </c>
      <c r="G119" s="20">
        <f t="shared" si="30"/>
        <v>32.610597648855453</v>
      </c>
      <c r="H119" s="6"/>
      <c r="I119" s="21">
        <f t="shared" si="31"/>
        <v>18.560385685176698</v>
      </c>
      <c r="J119" s="25">
        <f t="shared" si="32"/>
        <v>13.009922822491738</v>
      </c>
      <c r="K119" s="20">
        <v>0.98522167487684398</v>
      </c>
      <c r="L119" s="38">
        <f t="shared" si="33"/>
        <v>8.4949551061995763</v>
      </c>
      <c r="M119" s="39">
        <f t="shared" si="34"/>
        <v>13.009922822491827</v>
      </c>
      <c r="N119" s="9"/>
      <c r="O119" s="9"/>
      <c r="P119" s="78">
        <f t="shared" si="29"/>
        <v>4.5137912360252805</v>
      </c>
      <c r="Q119" s="78">
        <v>13.009922822491848</v>
      </c>
      <c r="R119" s="78"/>
      <c r="S119" s="6"/>
      <c r="T119" s="6"/>
      <c r="U119" s="6"/>
      <c r="V119" s="20">
        <v>103</v>
      </c>
      <c r="W119" s="20">
        <v>103.2</v>
      </c>
      <c r="X119" s="20">
        <f t="shared" si="35"/>
        <v>1.5779092702169484</v>
      </c>
      <c r="Y119" s="20">
        <f t="shared" si="35"/>
        <v>1.6748768472906406</v>
      </c>
      <c r="Z119" s="22" t="s">
        <v>34</v>
      </c>
      <c r="AA119" s="22" t="s">
        <v>34</v>
      </c>
      <c r="AC119" s="3"/>
    </row>
    <row r="120" spans="2:29">
      <c r="B120" s="6"/>
      <c r="C120" s="19" t="s">
        <v>53</v>
      </c>
      <c r="D120" s="20">
        <v>103.3</v>
      </c>
      <c r="E120" s="6"/>
      <c r="F120" s="20">
        <v>60.800470865214798</v>
      </c>
      <c r="G120" s="20">
        <f t="shared" si="30"/>
        <v>32.865119386602593</v>
      </c>
      <c r="H120" s="6"/>
      <c r="I120" s="21">
        <f t="shared" si="31"/>
        <v>18.705247231987819</v>
      </c>
      <c r="J120" s="25">
        <f t="shared" si="32"/>
        <v>13.143483023001101</v>
      </c>
      <c r="K120" s="20">
        <v>0.78048780487804403</v>
      </c>
      <c r="L120" s="38">
        <f t="shared" si="33"/>
        <v>8.5612571948333223</v>
      </c>
      <c r="M120" s="39">
        <f t="shared" si="34"/>
        <v>13.143483023001078</v>
      </c>
      <c r="N120" s="9"/>
      <c r="O120" s="9"/>
      <c r="P120" s="78">
        <f t="shared" si="29"/>
        <v>4.5490208261601079</v>
      </c>
      <c r="Q120" s="78">
        <v>13.143483023001078</v>
      </c>
      <c r="R120" s="78"/>
      <c r="S120" s="6"/>
      <c r="T120" s="6"/>
      <c r="U120" s="6"/>
      <c r="V120" s="20">
        <v>104.3</v>
      </c>
      <c r="W120" s="20">
        <v>103.1</v>
      </c>
      <c r="X120" s="20">
        <f t="shared" si="35"/>
        <v>1.2621359223300876</v>
      </c>
      <c r="Y120" s="20">
        <f t="shared" si="35"/>
        <v>-9.6899224806212825E-2</v>
      </c>
      <c r="Z120" s="22" t="s">
        <v>34</v>
      </c>
      <c r="AA120" s="22" t="s">
        <v>34</v>
      </c>
      <c r="AC120" s="3"/>
    </row>
    <row r="121" spans="2:29">
      <c r="B121" s="6"/>
      <c r="C121" s="19" t="s">
        <v>54</v>
      </c>
      <c r="D121" s="20">
        <v>104.1</v>
      </c>
      <c r="E121" s="6"/>
      <c r="F121" s="20">
        <v>61.271336080047099</v>
      </c>
      <c r="G121" s="20">
        <f t="shared" si="30"/>
        <v>33.119641124349783</v>
      </c>
      <c r="H121" s="6"/>
      <c r="I121" s="21">
        <f t="shared" si="31"/>
        <v>18.850108778798969</v>
      </c>
      <c r="J121" s="25">
        <f t="shared" si="32"/>
        <v>13.522355507088314</v>
      </c>
      <c r="K121" s="20">
        <v>0.77444336882864995</v>
      </c>
      <c r="L121" s="38">
        <f t="shared" si="33"/>
        <v>8.6275592834670825</v>
      </c>
      <c r="M121" s="39">
        <f t="shared" si="34"/>
        <v>13.522355507088468</v>
      </c>
      <c r="N121" s="25">
        <f>SUM(J110:J121)/12</f>
        <v>13.684617565080451</v>
      </c>
      <c r="O121" s="25"/>
      <c r="P121" s="78">
        <f t="shared" si="29"/>
        <v>4.5842504162949433</v>
      </c>
      <c r="Q121" s="78">
        <v>13.522355507088491</v>
      </c>
      <c r="R121" s="79"/>
      <c r="S121" s="6"/>
      <c r="T121" s="6"/>
      <c r="U121" s="6"/>
      <c r="V121" s="20">
        <v>105.7</v>
      </c>
      <c r="W121" s="20">
        <v>103.8</v>
      </c>
      <c r="X121" s="20">
        <f t="shared" si="35"/>
        <v>1.3422818791946289</v>
      </c>
      <c r="Y121" s="20">
        <f t="shared" si="35"/>
        <v>0.67895247332687703</v>
      </c>
      <c r="Z121" s="22" t="s">
        <v>34</v>
      </c>
      <c r="AA121" s="22" t="s">
        <v>34</v>
      </c>
      <c r="AC121" s="3"/>
    </row>
    <row r="122" spans="2:29">
      <c r="B122" s="6"/>
      <c r="C122" s="6"/>
      <c r="D122" s="6"/>
      <c r="E122" s="6"/>
      <c r="F122" s="6"/>
      <c r="G122" s="6"/>
      <c r="H122" s="6"/>
      <c r="I122" s="21"/>
      <c r="J122" s="9"/>
      <c r="K122" s="6"/>
      <c r="L122" s="38"/>
      <c r="M122" s="38"/>
      <c r="N122" s="9"/>
      <c r="O122" s="9"/>
      <c r="R122" s="78"/>
      <c r="S122" s="6"/>
      <c r="T122" s="6"/>
      <c r="U122" s="6"/>
      <c r="V122" s="6"/>
      <c r="W122" s="6"/>
      <c r="X122" s="6"/>
      <c r="Y122" s="6"/>
      <c r="Z122" s="5"/>
      <c r="AC122" s="3"/>
    </row>
    <row r="123" spans="2:29">
      <c r="B123" s="19" t="s">
        <v>61</v>
      </c>
      <c r="C123" s="19" t="s">
        <v>43</v>
      </c>
      <c r="D123" s="20">
        <v>108</v>
      </c>
      <c r="E123" s="6"/>
      <c r="F123" s="20">
        <v>63.566804002354303</v>
      </c>
      <c r="G123" s="20">
        <f t="shared" ref="G123:G134" si="36">(F123/1.85)</f>
        <v>34.36043459586719</v>
      </c>
      <c r="H123" s="6"/>
      <c r="I123" s="21">
        <f t="shared" ref="I123:I134" si="37">G123/1.757</f>
        <v>19.55630881950324</v>
      </c>
      <c r="J123" s="25">
        <f t="shared" ref="J123:J134" si="38">(D123/D110-1)*100</f>
        <v>18.161925601750539</v>
      </c>
      <c r="K123" s="20">
        <v>3.7463976945245099</v>
      </c>
      <c r="L123" s="38">
        <f t="shared" ref="L123:L134" si="39">I123/$S$3</f>
        <v>8.9507819655566205</v>
      </c>
      <c r="M123" s="39">
        <f t="shared" ref="M123:M134" si="40">(G123/G110-1)*100</f>
        <v>18.161925601750383</v>
      </c>
      <c r="N123" s="9"/>
      <c r="O123" s="9"/>
      <c r="P123" s="78">
        <f t="shared" si="29"/>
        <v>4.7559946682022431</v>
      </c>
      <c r="Q123" s="78">
        <v>18.161925601750404</v>
      </c>
      <c r="R123" s="78"/>
      <c r="S123" s="6"/>
      <c r="T123" s="6"/>
      <c r="U123" s="6"/>
      <c r="V123" s="20">
        <v>107.3</v>
      </c>
      <c r="W123" s="20">
        <v>108.1</v>
      </c>
      <c r="X123" s="20">
        <f>((V123/V121)-1)*100</f>
        <v>1.5137180700094621</v>
      </c>
      <c r="Y123" s="20">
        <f>((W123/W121)-1)*100</f>
        <v>4.1425818882466325</v>
      </c>
      <c r="Z123" s="22" t="s">
        <v>34</v>
      </c>
      <c r="AA123" s="22" t="s">
        <v>34</v>
      </c>
      <c r="AC123" s="3"/>
    </row>
    <row r="124" spans="2:29">
      <c r="B124" s="6"/>
      <c r="C124" s="19" t="s">
        <v>44</v>
      </c>
      <c r="D124" s="20">
        <v>110.8</v>
      </c>
      <c r="E124" s="6"/>
      <c r="F124" s="20">
        <v>65.214832254267193</v>
      </c>
      <c r="G124" s="20">
        <f t="shared" si="36"/>
        <v>35.251260677982266</v>
      </c>
      <c r="H124" s="6"/>
      <c r="I124" s="21">
        <f t="shared" si="37"/>
        <v>20.063324233342215</v>
      </c>
      <c r="J124" s="25">
        <f t="shared" si="38"/>
        <v>17.001055966209066</v>
      </c>
      <c r="K124" s="20">
        <v>2.5925925925925801</v>
      </c>
      <c r="L124" s="38">
        <f t="shared" si="39"/>
        <v>9.1828392757747554</v>
      </c>
      <c r="M124" s="39">
        <f t="shared" si="40"/>
        <v>17.001055966209044</v>
      </c>
      <c r="N124" s="9"/>
      <c r="O124" s="9"/>
      <c r="P124" s="78">
        <f t="shared" si="29"/>
        <v>4.8792982336741533</v>
      </c>
      <c r="Q124" s="78">
        <v>17.001055966209066</v>
      </c>
      <c r="R124" s="78"/>
      <c r="S124" s="6"/>
      <c r="T124" s="6"/>
      <c r="U124" s="6"/>
      <c r="V124" s="20">
        <v>109.2</v>
      </c>
      <c r="W124" s="20">
        <v>111.1</v>
      </c>
      <c r="X124" s="20">
        <f t="shared" ref="X124:X134" si="41">((V124/V123)-1)*100</f>
        <v>1.7707362534948867</v>
      </c>
      <c r="Y124" s="20">
        <f t="shared" ref="Y124:Y134" si="42">((W124/W123)-1)*100</f>
        <v>2.7752081406105411</v>
      </c>
      <c r="Z124" s="22" t="s">
        <v>34</v>
      </c>
      <c r="AA124" s="22" t="s">
        <v>34</v>
      </c>
      <c r="AC124" s="3"/>
    </row>
    <row r="125" spans="2:29">
      <c r="B125" s="6"/>
      <c r="C125" s="19" t="s">
        <v>45</v>
      </c>
      <c r="D125" s="20">
        <v>112.1</v>
      </c>
      <c r="E125" s="6"/>
      <c r="F125" s="20">
        <v>65.979988228369606</v>
      </c>
      <c r="G125" s="20">
        <f t="shared" si="36"/>
        <v>35.664858501821406</v>
      </c>
      <c r="H125" s="6"/>
      <c r="I125" s="21">
        <f t="shared" si="37"/>
        <v>20.298724246910307</v>
      </c>
      <c r="J125" s="25">
        <f t="shared" si="38"/>
        <v>17.752100840336116</v>
      </c>
      <c r="K125" s="20">
        <v>1.17328519855596</v>
      </c>
      <c r="L125" s="38">
        <f t="shared" si="39"/>
        <v>9.2905801698046027</v>
      </c>
      <c r="M125" s="39">
        <f t="shared" si="40"/>
        <v>17.752100840336006</v>
      </c>
      <c r="N125" s="9"/>
      <c r="O125" s="9"/>
      <c r="P125" s="78">
        <f t="shared" si="29"/>
        <v>4.9365463176432538</v>
      </c>
      <c r="Q125" s="78">
        <v>17.752100840335984</v>
      </c>
      <c r="R125" s="78"/>
      <c r="S125" s="6"/>
      <c r="T125" s="6"/>
      <c r="U125" s="6"/>
      <c r="V125" s="20">
        <v>110.1</v>
      </c>
      <c r="W125" s="20">
        <v>112.4</v>
      </c>
      <c r="X125" s="20">
        <f t="shared" si="41"/>
        <v>0.82417582417582125</v>
      </c>
      <c r="Y125" s="20">
        <f t="shared" si="42"/>
        <v>1.1701170117011772</v>
      </c>
      <c r="Z125" s="22" t="s">
        <v>34</v>
      </c>
      <c r="AA125" s="22" t="s">
        <v>34</v>
      </c>
      <c r="AC125" s="3"/>
    </row>
    <row r="126" spans="2:29">
      <c r="B126" s="6"/>
      <c r="C126" s="19" t="s">
        <v>46</v>
      </c>
      <c r="D126" s="20">
        <v>112.4</v>
      </c>
      <c r="E126" s="6"/>
      <c r="F126" s="20">
        <v>66.156562683931696</v>
      </c>
      <c r="G126" s="20">
        <f t="shared" si="36"/>
        <v>35.760304153476589</v>
      </c>
      <c r="H126" s="6"/>
      <c r="I126" s="21">
        <f t="shared" si="37"/>
        <v>20.353047326964479</v>
      </c>
      <c r="J126" s="25">
        <f t="shared" si="38"/>
        <v>17.94333683105982</v>
      </c>
      <c r="K126" s="20">
        <v>0.26761819803747999</v>
      </c>
      <c r="L126" s="38">
        <f t="shared" si="39"/>
        <v>9.3154434530422581</v>
      </c>
      <c r="M126" s="39">
        <f t="shared" si="40"/>
        <v>17.943336831059732</v>
      </c>
      <c r="N126" s="9"/>
      <c r="O126" s="9"/>
      <c r="P126" s="78">
        <f t="shared" si="29"/>
        <v>4.9497574139438143</v>
      </c>
      <c r="Q126" s="78">
        <v>17.94333683105971</v>
      </c>
      <c r="R126" s="78"/>
      <c r="S126" s="6"/>
      <c r="T126" s="6"/>
      <c r="U126" s="6"/>
      <c r="V126" s="20">
        <v>111</v>
      </c>
      <c r="W126" s="20">
        <v>112.4</v>
      </c>
      <c r="X126" s="20">
        <f t="shared" si="41"/>
        <v>0.81743869209809361</v>
      </c>
      <c r="Y126" s="20">
        <f t="shared" si="42"/>
        <v>0</v>
      </c>
      <c r="Z126" s="22" t="s">
        <v>34</v>
      </c>
      <c r="AA126" s="22" t="s">
        <v>34</v>
      </c>
      <c r="AC126" s="3"/>
    </row>
    <row r="127" spans="2:29">
      <c r="B127" s="6"/>
      <c r="C127" s="19" t="s">
        <v>47</v>
      </c>
      <c r="D127" s="20">
        <v>112.9</v>
      </c>
      <c r="E127" s="6"/>
      <c r="F127" s="20">
        <v>66.450853443201893</v>
      </c>
      <c r="G127" s="20">
        <f t="shared" si="36"/>
        <v>35.919380239568589</v>
      </c>
      <c r="H127" s="6"/>
      <c r="I127" s="21">
        <f t="shared" si="37"/>
        <v>20.443585793721454</v>
      </c>
      <c r="J127" s="25">
        <f t="shared" si="38"/>
        <v>18.592436974789916</v>
      </c>
      <c r="K127" s="20">
        <v>0.44483985765123901</v>
      </c>
      <c r="L127" s="38">
        <f t="shared" si="39"/>
        <v>9.3568822584383611</v>
      </c>
      <c r="M127" s="39">
        <f t="shared" si="40"/>
        <v>18.592436974789848</v>
      </c>
      <c r="N127" s="9"/>
      <c r="O127" s="9"/>
      <c r="P127" s="78">
        <f t="shared" si="29"/>
        <v>4.9717759077780883</v>
      </c>
      <c r="Q127" s="78">
        <v>18.592436974789848</v>
      </c>
      <c r="R127" s="78"/>
      <c r="S127" s="6"/>
      <c r="T127" s="6"/>
      <c r="U127" s="6"/>
      <c r="V127" s="20">
        <v>112.2</v>
      </c>
      <c r="W127" s="20">
        <v>113</v>
      </c>
      <c r="X127" s="20">
        <f t="shared" si="41"/>
        <v>1.0810810810810922</v>
      </c>
      <c r="Y127" s="20">
        <f t="shared" si="42"/>
        <v>0.53380782918148739</v>
      </c>
      <c r="Z127" s="22" t="s">
        <v>34</v>
      </c>
      <c r="AA127" s="22" t="s">
        <v>34</v>
      </c>
      <c r="AC127" s="3"/>
    </row>
    <row r="128" spans="2:29">
      <c r="B128" s="6"/>
      <c r="C128" s="19" t="s">
        <v>48</v>
      </c>
      <c r="D128" s="20">
        <v>114.1</v>
      </c>
      <c r="E128" s="6"/>
      <c r="F128" s="20">
        <v>67.157151265450295</v>
      </c>
      <c r="G128" s="20">
        <f t="shared" si="36"/>
        <v>36.301162846189349</v>
      </c>
      <c r="H128" s="6"/>
      <c r="I128" s="21">
        <f t="shared" si="37"/>
        <v>20.660878113938164</v>
      </c>
      <c r="J128" s="25">
        <f t="shared" si="38"/>
        <v>16.905737704918032</v>
      </c>
      <c r="K128" s="20">
        <v>1.06288751107173</v>
      </c>
      <c r="L128" s="38">
        <f t="shared" si="39"/>
        <v>9.4563353913889934</v>
      </c>
      <c r="M128" s="39">
        <f t="shared" si="40"/>
        <v>16.905737704918145</v>
      </c>
      <c r="N128" s="9"/>
      <c r="O128" s="9"/>
      <c r="P128" s="78">
        <f t="shared" si="29"/>
        <v>5.0246202929803374</v>
      </c>
      <c r="Q128" s="78">
        <v>16.905737704918167</v>
      </c>
      <c r="R128" s="78"/>
      <c r="S128" s="6"/>
      <c r="T128" s="6"/>
      <c r="U128" s="6"/>
      <c r="V128" s="20">
        <v>114.4</v>
      </c>
      <c r="W128" s="20">
        <v>114</v>
      </c>
      <c r="X128" s="20">
        <f t="shared" si="41"/>
        <v>1.9607843137254832</v>
      </c>
      <c r="Y128" s="20">
        <f t="shared" si="42"/>
        <v>0.88495575221239076</v>
      </c>
      <c r="Z128" s="22" t="s">
        <v>34</v>
      </c>
      <c r="AA128" s="22" t="s">
        <v>34</v>
      </c>
      <c r="AC128" s="3"/>
    </row>
    <row r="129" spans="2:29">
      <c r="B129" s="6"/>
      <c r="C129" s="19" t="s">
        <v>49</v>
      </c>
      <c r="D129" s="20">
        <v>115.3</v>
      </c>
      <c r="E129" s="6"/>
      <c r="F129" s="20">
        <v>67.863449087698598</v>
      </c>
      <c r="G129" s="20">
        <f t="shared" si="36"/>
        <v>36.682945452810053</v>
      </c>
      <c r="H129" s="6"/>
      <c r="I129" s="21">
        <f t="shared" si="37"/>
        <v>20.878170434154839</v>
      </c>
      <c r="J129" s="25">
        <f t="shared" si="38"/>
        <v>15.995975855130773</v>
      </c>
      <c r="K129" s="20">
        <v>1.05170902716916</v>
      </c>
      <c r="L129" s="38">
        <f t="shared" si="39"/>
        <v>9.5557885243396097</v>
      </c>
      <c r="M129" s="39">
        <f t="shared" si="40"/>
        <v>15.995975855130684</v>
      </c>
      <c r="N129" s="9"/>
      <c r="O129" s="9"/>
      <c r="P129" s="78">
        <f t="shared" si="29"/>
        <v>5.0774646781825767</v>
      </c>
      <c r="Q129" s="78">
        <v>15.995975855130663</v>
      </c>
      <c r="R129" s="78"/>
      <c r="S129" s="6"/>
      <c r="T129" s="6"/>
      <c r="U129" s="6"/>
      <c r="V129" s="20">
        <v>114.7</v>
      </c>
      <c r="W129" s="20">
        <v>115.4</v>
      </c>
      <c r="X129" s="20">
        <f t="shared" si="41"/>
        <v>0.26223776223774919</v>
      </c>
      <c r="Y129" s="20">
        <f t="shared" si="42"/>
        <v>1.2280701754386003</v>
      </c>
      <c r="Z129" s="22" t="s">
        <v>34</v>
      </c>
      <c r="AA129" s="22" t="s">
        <v>34</v>
      </c>
      <c r="AC129" s="3"/>
    </row>
    <row r="130" spans="2:29">
      <c r="B130" s="6"/>
      <c r="C130" s="19" t="s">
        <v>50</v>
      </c>
      <c r="D130" s="20">
        <v>115.9</v>
      </c>
      <c r="E130" s="6"/>
      <c r="F130" s="20">
        <v>68.216597998822806</v>
      </c>
      <c r="G130" s="20">
        <f t="shared" si="36"/>
        <v>36.873836756120433</v>
      </c>
      <c r="H130" s="6"/>
      <c r="I130" s="21">
        <f t="shared" si="37"/>
        <v>20.986816594263196</v>
      </c>
      <c r="J130" s="25">
        <f t="shared" si="38"/>
        <v>15.900000000000002</v>
      </c>
      <c r="K130" s="20">
        <v>0.52038161318300602</v>
      </c>
      <c r="L130" s="38">
        <f t="shared" si="39"/>
        <v>9.6055150908149276</v>
      </c>
      <c r="M130" s="39">
        <f t="shared" si="40"/>
        <v>15.899999999999913</v>
      </c>
      <c r="N130" s="9"/>
      <c r="O130" s="9"/>
      <c r="P130" s="78">
        <f t="shared" si="29"/>
        <v>5.1038868707837022</v>
      </c>
      <c r="Q130" s="78">
        <v>15.899999999999892</v>
      </c>
      <c r="R130" s="78"/>
      <c r="S130" s="6"/>
      <c r="T130" s="6"/>
      <c r="U130" s="6"/>
      <c r="V130" s="20">
        <v>115.4</v>
      </c>
      <c r="W130" s="20">
        <v>116</v>
      </c>
      <c r="X130" s="20">
        <f t="shared" si="41"/>
        <v>0.61028770706190727</v>
      </c>
      <c r="Y130" s="20">
        <f t="shared" si="42"/>
        <v>0.5199306759098743</v>
      </c>
      <c r="Z130" s="20">
        <f t="shared" ref="Z130:AA134" si="43">((V130/V117)-1)*100</f>
        <v>15.400000000000013</v>
      </c>
      <c r="AA130" s="20">
        <f t="shared" si="43"/>
        <v>15.999999999999993</v>
      </c>
      <c r="AC130" s="3"/>
    </row>
    <row r="131" spans="2:29">
      <c r="B131" s="6"/>
      <c r="C131" s="19" t="s">
        <v>51</v>
      </c>
      <c r="D131" s="20">
        <v>116.7</v>
      </c>
      <c r="E131" s="6"/>
      <c r="F131" s="20">
        <v>68.687463213655107</v>
      </c>
      <c r="G131" s="20">
        <f t="shared" si="36"/>
        <v>37.128358493867623</v>
      </c>
      <c r="H131" s="6"/>
      <c r="I131" s="21">
        <f t="shared" si="37"/>
        <v>21.131678141074346</v>
      </c>
      <c r="J131" s="25">
        <f t="shared" si="38"/>
        <v>14.975369458128075</v>
      </c>
      <c r="K131" s="20">
        <v>0.690250215703199</v>
      </c>
      <c r="L131" s="38">
        <f t="shared" si="39"/>
        <v>9.6718171794486878</v>
      </c>
      <c r="M131" s="39">
        <f t="shared" si="40"/>
        <v>14.975369458128029</v>
      </c>
      <c r="N131" s="9"/>
      <c r="O131" s="9"/>
      <c r="P131" s="78">
        <f t="shared" si="29"/>
        <v>5.1391164609185376</v>
      </c>
      <c r="Q131" s="78">
        <v>14.975369458128075</v>
      </c>
      <c r="R131" s="78"/>
      <c r="S131" s="6"/>
      <c r="T131" s="6"/>
      <c r="U131" s="6"/>
      <c r="V131" s="20">
        <v>116.4</v>
      </c>
      <c r="W131" s="20">
        <v>116.8</v>
      </c>
      <c r="X131" s="20">
        <f t="shared" si="41"/>
        <v>0.86655112651645716</v>
      </c>
      <c r="Y131" s="20">
        <f t="shared" si="42"/>
        <v>0.68965517241379448</v>
      </c>
      <c r="Z131" s="20">
        <f t="shared" si="43"/>
        <v>14.792899408284033</v>
      </c>
      <c r="AA131" s="20">
        <f t="shared" si="43"/>
        <v>15.073891625615765</v>
      </c>
      <c r="AC131" s="3"/>
    </row>
    <row r="132" spans="2:29">
      <c r="B132" s="6"/>
      <c r="C132" s="19" t="s">
        <v>52</v>
      </c>
      <c r="D132" s="20">
        <v>117.7</v>
      </c>
      <c r="E132" s="6"/>
      <c r="F132" s="20">
        <v>69.276044732195402</v>
      </c>
      <c r="G132" s="20">
        <f t="shared" si="36"/>
        <v>37.446510666051566</v>
      </c>
      <c r="H132" s="6"/>
      <c r="I132" s="21">
        <f t="shared" si="37"/>
        <v>21.312755074588257</v>
      </c>
      <c r="J132" s="25">
        <f t="shared" si="38"/>
        <v>14.82926829268294</v>
      </c>
      <c r="K132" s="20">
        <v>0.85689802913451996</v>
      </c>
      <c r="L132" s="38">
        <f t="shared" si="39"/>
        <v>9.7546947902408743</v>
      </c>
      <c r="M132" s="39">
        <f t="shared" si="40"/>
        <v>14.829268292682896</v>
      </c>
      <c r="N132" s="9"/>
      <c r="O132" s="9"/>
      <c r="P132" s="78">
        <f t="shared" si="29"/>
        <v>5.1831534485870749</v>
      </c>
      <c r="Q132" s="78">
        <v>14.829268292682851</v>
      </c>
      <c r="R132" s="78"/>
      <c r="S132" s="6"/>
      <c r="T132" s="6"/>
      <c r="U132" s="6"/>
      <c r="V132" s="20">
        <v>116.7</v>
      </c>
      <c r="W132" s="20">
        <v>117.9</v>
      </c>
      <c r="X132" s="20">
        <f t="shared" si="41"/>
        <v>0.25773195876288568</v>
      </c>
      <c r="Y132" s="20">
        <f t="shared" si="42"/>
        <v>0.94178082191782586</v>
      </c>
      <c r="Z132" s="20">
        <f t="shared" si="43"/>
        <v>13.300970873786412</v>
      </c>
      <c r="AA132" s="20">
        <f t="shared" si="43"/>
        <v>14.244186046511631</v>
      </c>
      <c r="AC132" s="3"/>
    </row>
    <row r="133" spans="2:29">
      <c r="B133" s="6"/>
      <c r="C133" s="19" t="s">
        <v>53</v>
      </c>
      <c r="D133" s="20">
        <v>119</v>
      </c>
      <c r="E133" s="6"/>
      <c r="F133" s="20">
        <v>70.041200706297801</v>
      </c>
      <c r="G133" s="20">
        <f t="shared" si="36"/>
        <v>37.860108489890699</v>
      </c>
      <c r="H133" s="6"/>
      <c r="I133" s="21">
        <f t="shared" si="37"/>
        <v>21.548155088156346</v>
      </c>
      <c r="J133" s="25">
        <f t="shared" si="38"/>
        <v>15.198451113262346</v>
      </c>
      <c r="K133" s="20">
        <v>1.1045029736618499</v>
      </c>
      <c r="L133" s="38">
        <f t="shared" si="39"/>
        <v>9.8624356842707197</v>
      </c>
      <c r="M133" s="39">
        <f t="shared" si="40"/>
        <v>15.198451113262369</v>
      </c>
      <c r="N133" s="9"/>
      <c r="O133" s="9"/>
      <c r="P133" s="78">
        <f t="shared" si="29"/>
        <v>5.2404015325561746</v>
      </c>
      <c r="Q133" s="78">
        <v>15.198451113262346</v>
      </c>
      <c r="R133" s="78"/>
      <c r="S133" s="6"/>
      <c r="T133" s="6"/>
      <c r="U133" s="6"/>
      <c r="V133" s="20">
        <v>118.6</v>
      </c>
      <c r="W133" s="20">
        <v>119</v>
      </c>
      <c r="X133" s="20">
        <f t="shared" si="41"/>
        <v>1.6281062553556103</v>
      </c>
      <c r="Y133" s="20">
        <f t="shared" si="42"/>
        <v>0.93299406276505792</v>
      </c>
      <c r="Z133" s="20">
        <f t="shared" si="43"/>
        <v>13.710450623202309</v>
      </c>
      <c r="AA133" s="20">
        <f t="shared" si="43"/>
        <v>15.421920465567407</v>
      </c>
      <c r="AC133" s="3"/>
    </row>
    <row r="134" spans="2:29">
      <c r="B134" s="6"/>
      <c r="C134" s="19" t="s">
        <v>54</v>
      </c>
      <c r="D134" s="20">
        <v>119.3</v>
      </c>
      <c r="E134" s="6"/>
      <c r="F134" s="20">
        <v>70.217775161859905</v>
      </c>
      <c r="G134" s="20">
        <f t="shared" si="36"/>
        <v>37.955554141545896</v>
      </c>
      <c r="H134" s="6"/>
      <c r="I134" s="21">
        <f t="shared" si="37"/>
        <v>21.602478168210528</v>
      </c>
      <c r="J134" s="25">
        <f t="shared" si="38"/>
        <v>14.601344860710853</v>
      </c>
      <c r="K134" s="20">
        <v>0.25210084033614699</v>
      </c>
      <c r="L134" s="38">
        <f t="shared" si="39"/>
        <v>9.8872989675083804</v>
      </c>
      <c r="M134" s="39">
        <f t="shared" si="40"/>
        <v>14.601344860710807</v>
      </c>
      <c r="N134" s="25">
        <f>SUM(J123:J134)/12</f>
        <v>16.488083624914875</v>
      </c>
      <c r="O134" s="25"/>
      <c r="P134" s="78">
        <f t="shared" si="29"/>
        <v>5.2536126288567377</v>
      </c>
      <c r="Q134" s="78">
        <v>14.601344860710785</v>
      </c>
      <c r="R134" s="79"/>
      <c r="S134" s="6"/>
      <c r="T134" s="6"/>
      <c r="U134" s="6"/>
      <c r="V134" s="20">
        <v>118.9</v>
      </c>
      <c r="W134" s="20">
        <v>119.3</v>
      </c>
      <c r="X134" s="20">
        <f t="shared" si="41"/>
        <v>0.25295109612142319</v>
      </c>
      <c r="Y134" s="20">
        <f t="shared" si="42"/>
        <v>0.25210084033613356</v>
      </c>
      <c r="Z134" s="20">
        <f t="shared" si="43"/>
        <v>12.488174077578051</v>
      </c>
      <c r="AA134" s="20">
        <f t="shared" si="43"/>
        <v>14.932562620423884</v>
      </c>
      <c r="AC134" s="3"/>
    </row>
    <row r="135" spans="2:29">
      <c r="B135" s="6"/>
      <c r="C135" s="6"/>
      <c r="D135" s="6"/>
      <c r="E135" s="6"/>
      <c r="F135" s="6"/>
      <c r="G135" s="6"/>
      <c r="H135" s="6"/>
      <c r="I135" s="21"/>
      <c r="J135" s="9"/>
      <c r="K135" s="6"/>
      <c r="L135" s="38"/>
      <c r="M135" s="38"/>
      <c r="N135" s="9"/>
      <c r="O135" s="9"/>
      <c r="R135" s="78"/>
      <c r="S135" s="6"/>
      <c r="T135" s="6"/>
      <c r="U135" s="6"/>
      <c r="V135" s="6"/>
      <c r="W135" s="6"/>
      <c r="X135" s="6"/>
      <c r="Y135" s="6"/>
      <c r="Z135" s="6"/>
      <c r="AA135" s="6"/>
      <c r="AC135" s="3"/>
    </row>
    <row r="136" spans="2:29">
      <c r="B136" s="19" t="s">
        <v>62</v>
      </c>
      <c r="C136" s="19" t="s">
        <v>43</v>
      </c>
      <c r="D136" s="20">
        <v>119.7</v>
      </c>
      <c r="E136" s="20">
        <f t="shared" ref="E136:E147" si="44">D136/1.273</f>
        <v>94.029850746268664</v>
      </c>
      <c r="F136" s="20">
        <v>70.453207769276005</v>
      </c>
      <c r="G136" s="20">
        <f t="shared" ref="G136:G147" si="45">(F136/1.85)</f>
        <v>38.082815010419459</v>
      </c>
      <c r="H136" s="6"/>
      <c r="I136" s="21">
        <f t="shared" ref="I136:I147" si="46">G136/1.757</f>
        <v>21.674908941616085</v>
      </c>
      <c r="J136" s="25">
        <f t="shared" ref="J136:J147" si="47">(D136/D123-1)*100</f>
        <v>10.833333333333339</v>
      </c>
      <c r="K136" s="20">
        <v>0.335289186923725</v>
      </c>
      <c r="L136" s="38">
        <f t="shared" ref="L136:L147" si="48">I136/$S$3</f>
        <v>9.9204500118252508</v>
      </c>
      <c r="M136" s="39">
        <f t="shared" ref="M136:M147" si="49">(G136/G123-1)*100</f>
        <v>10.833333333333295</v>
      </c>
      <c r="N136" s="9"/>
      <c r="O136" s="9"/>
      <c r="P136" s="78">
        <f t="shared" si="29"/>
        <v>5.2712274239241506</v>
      </c>
      <c r="Q136" s="78">
        <v>10.833333333333295</v>
      </c>
      <c r="R136" s="78"/>
      <c r="S136" s="6"/>
      <c r="T136" s="6"/>
      <c r="U136" s="6"/>
      <c r="V136" s="20">
        <v>120.2</v>
      </c>
      <c r="W136" s="20">
        <v>119.6</v>
      </c>
      <c r="X136" s="20">
        <f>((V136/V134)-1)*100</f>
        <v>1.0933557611438216</v>
      </c>
      <c r="Y136" s="20">
        <f>((W136/W134)-1)*100</f>
        <v>0.25146689019279744</v>
      </c>
      <c r="Z136" s="20">
        <f t="shared" ref="Z136:Z147" si="50">((V136/V123)-1)*100</f>
        <v>12.022367194781003</v>
      </c>
      <c r="AA136" s="20">
        <f t="shared" ref="AA136:AA147" si="51">((W136/W123)-1)*100</f>
        <v>10.638297872340431</v>
      </c>
      <c r="AC136" s="3"/>
    </row>
    <row r="137" spans="2:29">
      <c r="B137" s="6"/>
      <c r="C137" s="19" t="s">
        <v>44</v>
      </c>
      <c r="D137" s="20">
        <v>120.3</v>
      </c>
      <c r="E137" s="20">
        <f t="shared" si="44"/>
        <v>94.501178318931665</v>
      </c>
      <c r="F137" s="20">
        <v>70.806356680400199</v>
      </c>
      <c r="G137" s="20">
        <f t="shared" si="45"/>
        <v>38.273706313729832</v>
      </c>
      <c r="H137" s="6"/>
      <c r="I137" s="21">
        <f t="shared" si="46"/>
        <v>21.783555101724435</v>
      </c>
      <c r="J137" s="25">
        <f t="shared" si="47"/>
        <v>8.5740072202166182</v>
      </c>
      <c r="K137" s="20">
        <v>0.50125313283206496</v>
      </c>
      <c r="L137" s="38">
        <f t="shared" si="48"/>
        <v>9.9701765783005651</v>
      </c>
      <c r="M137" s="39">
        <f t="shared" si="49"/>
        <v>8.574007220216572</v>
      </c>
      <c r="N137" s="9"/>
      <c r="O137" s="9"/>
      <c r="P137" s="78">
        <f t="shared" si="29"/>
        <v>5.2976496165252742</v>
      </c>
      <c r="Q137" s="78">
        <v>8.5740072202165507</v>
      </c>
      <c r="R137" s="78"/>
      <c r="S137" s="6"/>
      <c r="T137" s="6"/>
      <c r="U137" s="6"/>
      <c r="V137" s="20">
        <v>121.3</v>
      </c>
      <c r="W137" s="20">
        <v>120.1</v>
      </c>
      <c r="X137" s="20">
        <f t="shared" ref="X137:X147" si="52">((V137/V136)-1)*100</f>
        <v>0.91514143094841849</v>
      </c>
      <c r="Y137" s="20">
        <f t="shared" ref="Y137:Y147" si="53">((W137/W136)-1)*100</f>
        <v>0.41806020066890159</v>
      </c>
      <c r="Z137" s="20">
        <f t="shared" si="50"/>
        <v>11.080586080586086</v>
      </c>
      <c r="AA137" s="20">
        <f t="shared" si="51"/>
        <v>8.1008100810080919</v>
      </c>
      <c r="AC137" s="3"/>
    </row>
    <row r="138" spans="2:29">
      <c r="B138" s="6"/>
      <c r="C138" s="19" t="s">
        <v>45</v>
      </c>
      <c r="D138" s="20">
        <v>120.7</v>
      </c>
      <c r="E138" s="20">
        <f t="shared" si="44"/>
        <v>94.815396700706998</v>
      </c>
      <c r="F138" s="20">
        <v>71.0417892878164</v>
      </c>
      <c r="G138" s="20">
        <f t="shared" si="45"/>
        <v>38.400967182603459</v>
      </c>
      <c r="H138" s="6"/>
      <c r="I138" s="21">
        <f t="shared" si="46"/>
        <v>21.855985875130028</v>
      </c>
      <c r="J138" s="25">
        <f t="shared" si="47"/>
        <v>7.6717216770740393</v>
      </c>
      <c r="K138" s="20">
        <v>0.33250207813799099</v>
      </c>
      <c r="L138" s="38">
        <f t="shared" si="48"/>
        <v>10.003327622617453</v>
      </c>
      <c r="M138" s="39">
        <f t="shared" si="49"/>
        <v>7.6717216770741503</v>
      </c>
      <c r="N138" s="9"/>
      <c r="O138" s="9"/>
      <c r="P138" s="78">
        <f t="shared" si="29"/>
        <v>5.3152644115926959</v>
      </c>
      <c r="Q138" s="78">
        <v>7.6717216770741281</v>
      </c>
      <c r="R138" s="78"/>
      <c r="S138" s="6"/>
      <c r="T138" s="6"/>
      <c r="U138" s="6"/>
      <c r="V138" s="20">
        <v>121.3</v>
      </c>
      <c r="W138" s="20">
        <v>120.5</v>
      </c>
      <c r="X138" s="20">
        <f t="shared" si="52"/>
        <v>0</v>
      </c>
      <c r="Y138" s="20">
        <f t="shared" si="53"/>
        <v>0.33305578684430515</v>
      </c>
      <c r="Z138" s="20">
        <f t="shared" si="50"/>
        <v>10.172570390554036</v>
      </c>
      <c r="AA138" s="20">
        <f t="shared" si="51"/>
        <v>7.2064056939501686</v>
      </c>
      <c r="AC138" s="3"/>
    </row>
    <row r="139" spans="2:29">
      <c r="B139" s="6"/>
      <c r="C139" s="19" t="s">
        <v>46</v>
      </c>
      <c r="D139" s="20">
        <v>122</v>
      </c>
      <c r="E139" s="20">
        <f t="shared" si="44"/>
        <v>95.836606441476832</v>
      </c>
      <c r="F139" s="20">
        <v>71.806945261918798</v>
      </c>
      <c r="G139" s="20">
        <f t="shared" si="45"/>
        <v>38.814565006442592</v>
      </c>
      <c r="H139" s="6"/>
      <c r="I139" s="21">
        <f t="shared" si="46"/>
        <v>22.09138588869812</v>
      </c>
      <c r="J139" s="25">
        <f t="shared" si="47"/>
        <v>8.5409252669039084</v>
      </c>
      <c r="K139" s="20">
        <v>1.07705053852527</v>
      </c>
      <c r="L139" s="38">
        <f t="shared" si="48"/>
        <v>10.1110685166473</v>
      </c>
      <c r="M139" s="39">
        <f t="shared" si="49"/>
        <v>8.5409252669039972</v>
      </c>
      <c r="N139" s="9"/>
      <c r="O139" s="9"/>
      <c r="P139" s="78">
        <f t="shared" si="29"/>
        <v>5.3725124955617964</v>
      </c>
      <c r="Q139" s="78">
        <v>8.5409252669040203</v>
      </c>
      <c r="R139" s="78"/>
      <c r="S139" s="6"/>
      <c r="T139" s="6"/>
      <c r="U139" s="6"/>
      <c r="V139" s="20">
        <v>122.6</v>
      </c>
      <c r="W139" s="20">
        <v>121.9</v>
      </c>
      <c r="X139" s="20">
        <f t="shared" si="52"/>
        <v>1.0717230008244094</v>
      </c>
      <c r="Y139" s="20">
        <f t="shared" si="53"/>
        <v>1.1618257261410747</v>
      </c>
      <c r="Z139" s="20">
        <f t="shared" si="50"/>
        <v>10.450450450450454</v>
      </c>
      <c r="AA139" s="20">
        <f t="shared" si="51"/>
        <v>8.4519572953736688</v>
      </c>
      <c r="AC139" s="3"/>
    </row>
    <row r="140" spans="2:29">
      <c r="B140" s="6"/>
      <c r="C140" s="19" t="s">
        <v>47</v>
      </c>
      <c r="D140" s="20">
        <v>123.8</v>
      </c>
      <c r="E140" s="20">
        <f t="shared" si="44"/>
        <v>97.250589159465832</v>
      </c>
      <c r="F140" s="20">
        <v>72.866391995291295</v>
      </c>
      <c r="G140" s="20">
        <f t="shared" si="45"/>
        <v>39.387238916373668</v>
      </c>
      <c r="H140" s="6"/>
      <c r="I140" s="21">
        <f t="shared" si="46"/>
        <v>22.417324369023149</v>
      </c>
      <c r="J140" s="25">
        <f t="shared" si="47"/>
        <v>9.6545615589016762</v>
      </c>
      <c r="K140" s="20">
        <v>1.4754098360655701</v>
      </c>
      <c r="L140" s="38">
        <f t="shared" si="48"/>
        <v>10.260248216073233</v>
      </c>
      <c r="M140" s="39">
        <f t="shared" si="49"/>
        <v>9.6545615589015874</v>
      </c>
      <c r="N140" s="9"/>
      <c r="O140" s="9"/>
      <c r="P140" s="78">
        <f t="shared" si="29"/>
        <v>5.4517790733651612</v>
      </c>
      <c r="Q140" s="78">
        <v>9.6545615589015643</v>
      </c>
      <c r="R140" s="78"/>
      <c r="S140" s="6"/>
      <c r="T140" s="6"/>
      <c r="U140" s="6"/>
      <c r="V140" s="20">
        <v>123.8</v>
      </c>
      <c r="W140" s="20">
        <v>123.8</v>
      </c>
      <c r="X140" s="20">
        <f t="shared" si="52"/>
        <v>0.97879282218598096</v>
      </c>
      <c r="Y140" s="20">
        <f t="shared" si="53"/>
        <v>1.5586546349466657</v>
      </c>
      <c r="Z140" s="20">
        <f t="shared" si="50"/>
        <v>10.338680926916211</v>
      </c>
      <c r="AA140" s="20">
        <f t="shared" si="51"/>
        <v>9.5575221238938024</v>
      </c>
      <c r="AC140" s="3"/>
    </row>
    <row r="141" spans="2:29">
      <c r="B141" s="6"/>
      <c r="C141" s="19" t="s">
        <v>48</v>
      </c>
      <c r="D141" s="20">
        <v>128.30000000000001</v>
      </c>
      <c r="E141" s="20">
        <f t="shared" si="44"/>
        <v>100.78554595443835</v>
      </c>
      <c r="F141" s="20">
        <v>75.515008828722799</v>
      </c>
      <c r="G141" s="20">
        <f t="shared" si="45"/>
        <v>40.818923691201512</v>
      </c>
      <c r="H141" s="6"/>
      <c r="I141" s="21">
        <f t="shared" si="46"/>
        <v>23.232170569835809</v>
      </c>
      <c r="J141" s="25">
        <f t="shared" si="47"/>
        <v>12.445223488168299</v>
      </c>
      <c r="K141" s="20">
        <v>3.6348949919224798</v>
      </c>
      <c r="L141" s="38">
        <f t="shared" si="48"/>
        <v>10.633197464638103</v>
      </c>
      <c r="M141" s="39">
        <f t="shared" si="49"/>
        <v>12.445223488168256</v>
      </c>
      <c r="N141" s="9"/>
      <c r="O141" s="9"/>
      <c r="P141" s="78">
        <f t="shared" si="29"/>
        <v>5.6499455178735936</v>
      </c>
      <c r="Q141" s="78">
        <v>12.445223488168233</v>
      </c>
      <c r="R141" s="78"/>
      <c r="S141" s="6"/>
      <c r="T141" s="6"/>
      <c r="U141" s="6"/>
      <c r="V141" s="20">
        <v>127.5</v>
      </c>
      <c r="W141" s="20">
        <v>128.4</v>
      </c>
      <c r="X141" s="20">
        <f t="shared" si="52"/>
        <v>2.988691437802915</v>
      </c>
      <c r="Y141" s="20">
        <f t="shared" si="53"/>
        <v>3.7156704361874127</v>
      </c>
      <c r="Z141" s="20">
        <f t="shared" si="50"/>
        <v>11.451048951048936</v>
      </c>
      <c r="AA141" s="20">
        <f t="shared" si="51"/>
        <v>12.631578947368416</v>
      </c>
      <c r="AC141" s="3"/>
    </row>
    <row r="142" spans="2:29">
      <c r="B142" s="6"/>
      <c r="C142" s="19" t="s">
        <v>49</v>
      </c>
      <c r="D142" s="20">
        <v>129.69999999999999</v>
      </c>
      <c r="E142" s="20">
        <f t="shared" si="44"/>
        <v>101.885310290652</v>
      </c>
      <c r="F142" s="20">
        <v>76.339022954679194</v>
      </c>
      <c r="G142" s="20">
        <f t="shared" si="45"/>
        <v>41.264336732259025</v>
      </c>
      <c r="H142" s="6"/>
      <c r="I142" s="21">
        <f t="shared" si="46"/>
        <v>23.48567827675528</v>
      </c>
      <c r="J142" s="25">
        <f t="shared" si="47"/>
        <v>12.489158716392023</v>
      </c>
      <c r="K142" s="20">
        <v>1.0911925175369901</v>
      </c>
      <c r="L142" s="38">
        <f t="shared" si="48"/>
        <v>10.749226119747163</v>
      </c>
      <c r="M142" s="39">
        <f t="shared" si="49"/>
        <v>12.489158716392069</v>
      </c>
      <c r="N142" s="9"/>
      <c r="O142" s="9"/>
      <c r="P142" s="78">
        <f t="shared" si="29"/>
        <v>5.7115973006095455</v>
      </c>
      <c r="Q142" s="78">
        <v>12.48915871639209</v>
      </c>
      <c r="R142" s="78"/>
      <c r="S142" s="6"/>
      <c r="T142" s="6"/>
      <c r="U142" s="6"/>
      <c r="V142" s="20">
        <v>129</v>
      </c>
      <c r="W142" s="20">
        <v>129.80000000000001</v>
      </c>
      <c r="X142" s="20">
        <f t="shared" si="52"/>
        <v>1.1764705882352899</v>
      </c>
      <c r="Y142" s="20">
        <f t="shared" si="53"/>
        <v>1.0903426791277315</v>
      </c>
      <c r="Z142" s="20">
        <f t="shared" si="50"/>
        <v>12.467306015693103</v>
      </c>
      <c r="AA142" s="20">
        <f t="shared" si="51"/>
        <v>12.478336221837093</v>
      </c>
      <c r="AC142" s="3"/>
    </row>
    <row r="143" spans="2:29">
      <c r="B143" s="6"/>
      <c r="C143" s="19" t="s">
        <v>50</v>
      </c>
      <c r="D143" s="20">
        <v>131.19999999999999</v>
      </c>
      <c r="E143" s="20">
        <f t="shared" si="44"/>
        <v>103.0636292223095</v>
      </c>
      <c r="F143" s="20">
        <v>77.2218952324897</v>
      </c>
      <c r="G143" s="20">
        <f t="shared" si="45"/>
        <v>41.741564990534968</v>
      </c>
      <c r="H143" s="6"/>
      <c r="I143" s="21">
        <f t="shared" si="46"/>
        <v>23.757293677026166</v>
      </c>
      <c r="J143" s="25">
        <f t="shared" si="47"/>
        <v>13.201035375323533</v>
      </c>
      <c r="K143" s="20">
        <v>1.15651503469545</v>
      </c>
      <c r="L143" s="38">
        <f t="shared" si="48"/>
        <v>10.873542535935453</v>
      </c>
      <c r="M143" s="39">
        <f t="shared" si="49"/>
        <v>13.201035375323599</v>
      </c>
      <c r="N143" s="9"/>
      <c r="O143" s="9"/>
      <c r="P143" s="78">
        <f t="shared" si="29"/>
        <v>5.777652782112356</v>
      </c>
      <c r="Q143" s="78">
        <v>13.201035375323622</v>
      </c>
      <c r="R143" s="78"/>
      <c r="S143" s="6"/>
      <c r="T143" s="6"/>
      <c r="U143" s="6"/>
      <c r="V143" s="20">
        <v>129</v>
      </c>
      <c r="W143" s="20">
        <v>131.6</v>
      </c>
      <c r="X143" s="20">
        <f t="shared" si="52"/>
        <v>0</v>
      </c>
      <c r="Y143" s="20">
        <f t="shared" si="53"/>
        <v>1.3867488443759513</v>
      </c>
      <c r="Z143" s="20">
        <f t="shared" si="50"/>
        <v>11.785095320623906</v>
      </c>
      <c r="AA143" s="20">
        <f t="shared" si="51"/>
        <v>13.448275862068959</v>
      </c>
      <c r="AC143" s="3"/>
    </row>
    <row r="144" spans="2:29">
      <c r="B144" s="6"/>
      <c r="C144" s="19" t="s">
        <v>51</v>
      </c>
      <c r="D144" s="20">
        <v>131.19999999999999</v>
      </c>
      <c r="E144" s="20">
        <f t="shared" si="44"/>
        <v>103.0636292223095</v>
      </c>
      <c r="F144" s="20">
        <v>77.2218952324897</v>
      </c>
      <c r="G144" s="20">
        <f t="shared" si="45"/>
        <v>41.741564990534968</v>
      </c>
      <c r="H144" s="6"/>
      <c r="I144" s="21">
        <f t="shared" si="46"/>
        <v>23.757293677026166</v>
      </c>
      <c r="J144" s="25">
        <f t="shared" si="47"/>
        <v>12.425021422450722</v>
      </c>
      <c r="K144" s="20">
        <v>0</v>
      </c>
      <c r="L144" s="38">
        <f t="shared" si="48"/>
        <v>10.873542535935453</v>
      </c>
      <c r="M144" s="39">
        <f t="shared" si="49"/>
        <v>12.425021422450699</v>
      </c>
      <c r="N144" s="9"/>
      <c r="O144" s="9"/>
      <c r="P144" s="78">
        <f t="shared" si="29"/>
        <v>5.777652782112356</v>
      </c>
      <c r="Q144" s="78">
        <v>12.425021422450699</v>
      </c>
      <c r="R144" s="78"/>
      <c r="S144" s="6"/>
      <c r="T144" s="6"/>
      <c r="U144" s="6"/>
      <c r="V144" s="20">
        <v>129.80000000000001</v>
      </c>
      <c r="W144" s="20">
        <v>131.30000000000001</v>
      </c>
      <c r="X144" s="20">
        <f t="shared" si="52"/>
        <v>0.62015503875969546</v>
      </c>
      <c r="Y144" s="20">
        <f t="shared" si="53"/>
        <v>-0.22796352583585033</v>
      </c>
      <c r="Z144" s="20">
        <f t="shared" si="50"/>
        <v>11.512027491408938</v>
      </c>
      <c r="AA144" s="20">
        <f t="shared" si="51"/>
        <v>12.414383561643838</v>
      </c>
      <c r="AC144" s="3"/>
    </row>
    <row r="145" spans="2:29">
      <c r="B145" s="6"/>
      <c r="C145" s="19" t="s">
        <v>52</v>
      </c>
      <c r="D145" s="20">
        <v>132.30000000000001</v>
      </c>
      <c r="E145" s="20">
        <f t="shared" si="44"/>
        <v>103.9277297721917</v>
      </c>
      <c r="F145" s="20">
        <v>77.869334902884006</v>
      </c>
      <c r="G145" s="20">
        <f t="shared" si="45"/>
        <v>42.091532379937298</v>
      </c>
      <c r="H145" s="6"/>
      <c r="I145" s="21">
        <f t="shared" si="46"/>
        <v>23.956478303891462</v>
      </c>
      <c r="J145" s="25">
        <f t="shared" si="47"/>
        <v>12.404418011894647</v>
      </c>
      <c r="K145" s="20">
        <v>0.83841463414635797</v>
      </c>
      <c r="L145" s="38">
        <f t="shared" si="48"/>
        <v>10.964707907806856</v>
      </c>
      <c r="M145" s="39">
        <f t="shared" si="49"/>
        <v>12.404418011894602</v>
      </c>
      <c r="N145" s="9"/>
      <c r="O145" s="9"/>
      <c r="P145" s="78">
        <f t="shared" si="29"/>
        <v>5.8260934685477457</v>
      </c>
      <c r="Q145" s="78">
        <v>12.404418011894581</v>
      </c>
      <c r="R145" s="78"/>
      <c r="S145" s="6"/>
      <c r="T145" s="6"/>
      <c r="U145" s="6"/>
      <c r="V145" s="20">
        <v>132.4</v>
      </c>
      <c r="W145" s="20">
        <v>132.30000000000001</v>
      </c>
      <c r="X145" s="20">
        <f t="shared" si="52"/>
        <v>2.003081664098616</v>
      </c>
      <c r="Y145" s="20">
        <f t="shared" si="53"/>
        <v>0.76161462300077254</v>
      </c>
      <c r="Z145" s="20">
        <f t="shared" si="50"/>
        <v>13.45329905741217</v>
      </c>
      <c r="AA145" s="20">
        <f t="shared" si="51"/>
        <v>12.213740458015266</v>
      </c>
      <c r="AC145" s="3"/>
    </row>
    <row r="146" spans="2:29">
      <c r="B146" s="6"/>
      <c r="C146" s="19" t="s">
        <v>53</v>
      </c>
      <c r="D146" s="20">
        <v>133.9</v>
      </c>
      <c r="E146" s="20">
        <f t="shared" si="44"/>
        <v>105.18460329929302</v>
      </c>
      <c r="F146" s="20">
        <v>78.811065332548594</v>
      </c>
      <c r="G146" s="20">
        <f t="shared" si="45"/>
        <v>42.600575855431671</v>
      </c>
      <c r="H146" s="6"/>
      <c r="I146" s="21">
        <f t="shared" si="46"/>
        <v>24.246201397513758</v>
      </c>
      <c r="J146" s="25">
        <f t="shared" si="47"/>
        <v>12.521008403361344</v>
      </c>
      <c r="K146" s="20">
        <v>1.2093726379440799</v>
      </c>
      <c r="L146" s="38">
        <f t="shared" si="48"/>
        <v>11.097312085074375</v>
      </c>
      <c r="M146" s="39">
        <f t="shared" si="49"/>
        <v>12.521008403361433</v>
      </c>
      <c r="N146" s="9"/>
      <c r="O146" s="9"/>
      <c r="P146" s="78">
        <f t="shared" si="29"/>
        <v>5.8965526488174147</v>
      </c>
      <c r="Q146" s="78">
        <v>12.521008403361433</v>
      </c>
      <c r="R146" s="78"/>
      <c r="S146" s="6"/>
      <c r="T146" s="6"/>
      <c r="U146" s="6"/>
      <c r="V146" s="20">
        <v>133.80000000000001</v>
      </c>
      <c r="W146" s="20">
        <v>133.9</v>
      </c>
      <c r="X146" s="20">
        <f t="shared" si="52"/>
        <v>1.0574018126888296</v>
      </c>
      <c r="Y146" s="20">
        <f t="shared" si="53"/>
        <v>1.2093726379440728</v>
      </c>
      <c r="Z146" s="20">
        <f t="shared" si="50"/>
        <v>12.816188870151791</v>
      </c>
      <c r="AA146" s="20">
        <f t="shared" si="51"/>
        <v>12.521008403361344</v>
      </c>
      <c r="AC146" s="3"/>
    </row>
    <row r="147" spans="2:29">
      <c r="B147" s="6"/>
      <c r="C147" s="19" t="s">
        <v>54</v>
      </c>
      <c r="D147" s="20">
        <v>134.5</v>
      </c>
      <c r="E147" s="20">
        <f t="shared" si="44"/>
        <v>105.65593087195602</v>
      </c>
      <c r="F147" s="20">
        <v>79.164214243672703</v>
      </c>
      <c r="G147" s="20">
        <f t="shared" si="45"/>
        <v>42.791467158742002</v>
      </c>
      <c r="H147" s="20">
        <f>SUM(E136:E147)/12</f>
        <v>100</v>
      </c>
      <c r="I147" s="21">
        <f t="shared" si="46"/>
        <v>24.354847557622087</v>
      </c>
      <c r="J147" s="25">
        <f t="shared" si="47"/>
        <v>12.74098910310142</v>
      </c>
      <c r="K147" s="20">
        <v>0.44809559372664798</v>
      </c>
      <c r="L147" s="38">
        <f t="shared" si="48"/>
        <v>11.147038651549678</v>
      </c>
      <c r="M147" s="39">
        <f t="shared" si="49"/>
        <v>12.740989103101374</v>
      </c>
      <c r="N147" s="25">
        <f>SUM(J136:J147)/12</f>
        <v>11.125116964760132</v>
      </c>
      <c r="O147" s="25"/>
      <c r="P147" s="78">
        <f t="shared" si="29"/>
        <v>5.922974841418533</v>
      </c>
      <c r="Q147" s="78">
        <v>12.740989103101397</v>
      </c>
      <c r="R147" s="79"/>
      <c r="S147" s="6"/>
      <c r="T147" s="6"/>
      <c r="U147" s="6"/>
      <c r="V147" s="20">
        <v>134.1</v>
      </c>
      <c r="W147" s="20">
        <v>134.5</v>
      </c>
      <c r="X147" s="20">
        <f t="shared" si="52"/>
        <v>0.22421524663676085</v>
      </c>
      <c r="Y147" s="20">
        <f t="shared" si="53"/>
        <v>0.44809559372664953</v>
      </c>
      <c r="Z147" s="20">
        <f t="shared" si="50"/>
        <v>12.7838519764508</v>
      </c>
      <c r="AA147" s="20">
        <f t="shared" si="51"/>
        <v>12.74098910310142</v>
      </c>
      <c r="AC147" s="3"/>
    </row>
    <row r="148" spans="2:29">
      <c r="B148" s="6"/>
      <c r="C148" s="6"/>
      <c r="D148" s="6"/>
      <c r="E148" s="6"/>
      <c r="F148" s="6"/>
      <c r="G148" s="6"/>
      <c r="H148" s="6"/>
      <c r="I148" s="21"/>
      <c r="J148" s="9"/>
      <c r="K148" s="6"/>
      <c r="L148" s="38"/>
      <c r="M148" s="38"/>
      <c r="N148" s="9"/>
      <c r="O148" s="9"/>
      <c r="R148" s="78"/>
      <c r="S148" s="6"/>
      <c r="T148" s="6"/>
      <c r="U148" s="6"/>
      <c r="V148" s="6"/>
      <c r="W148" s="6"/>
      <c r="X148" s="6"/>
      <c r="Y148" s="6"/>
      <c r="Z148" s="6"/>
      <c r="AA148" s="6"/>
      <c r="AC148" s="3"/>
    </row>
    <row r="149" spans="2:29">
      <c r="B149" s="6"/>
      <c r="C149" s="6"/>
      <c r="D149" s="6"/>
      <c r="E149" s="6"/>
      <c r="F149" s="6"/>
      <c r="G149" s="6"/>
      <c r="H149" s="6"/>
      <c r="I149" s="21"/>
      <c r="J149" s="9"/>
      <c r="K149" s="6"/>
      <c r="L149" s="38"/>
      <c r="M149" s="38"/>
      <c r="N149" s="9"/>
      <c r="O149" s="9"/>
      <c r="R149" s="78"/>
      <c r="S149" s="6"/>
      <c r="T149" s="6"/>
      <c r="U149" s="6"/>
      <c r="V149" s="6"/>
      <c r="W149" s="6"/>
      <c r="X149" s="6"/>
      <c r="Y149" s="6"/>
      <c r="Z149" s="6"/>
      <c r="AA149" s="6"/>
      <c r="AC149" s="3"/>
    </row>
    <row r="150" spans="2:29">
      <c r="B150" s="19" t="s">
        <v>63</v>
      </c>
      <c r="C150" s="19" t="s">
        <v>43</v>
      </c>
      <c r="D150" s="20">
        <v>134.9</v>
      </c>
      <c r="E150" s="20">
        <f t="shared" ref="E150:E161" si="54">D150/1.273</f>
        <v>105.97014925373135</v>
      </c>
      <c r="F150" s="20">
        <v>79.399646851088903</v>
      </c>
      <c r="G150" s="20">
        <f t="shared" ref="G150:G161" si="55">(F150/1.85)</f>
        <v>42.918728027615622</v>
      </c>
      <c r="H150" s="6"/>
      <c r="I150" s="21">
        <f t="shared" ref="I150:I161" si="56">G150/1.757</f>
        <v>24.427278331027676</v>
      </c>
      <c r="J150" s="25">
        <f t="shared" ref="J150:J161" si="57">(D150/D136-1)*100</f>
        <v>12.698412698412698</v>
      </c>
      <c r="K150" s="20">
        <v>0.29739776951673103</v>
      </c>
      <c r="L150" s="38">
        <f t="shared" ref="L150:L161" si="58">I150/$S$3</f>
        <v>11.180189695866565</v>
      </c>
      <c r="M150" s="39">
        <f t="shared" ref="M150:M161" si="59">(G150/G136-1)*100</f>
        <v>12.69841269841281</v>
      </c>
      <c r="N150" s="9"/>
      <c r="O150" s="9"/>
      <c r="P150" s="78">
        <f t="shared" si="29"/>
        <v>5.9405896364859538</v>
      </c>
      <c r="Q150" s="78">
        <v>12.69841269841281</v>
      </c>
      <c r="R150" s="78"/>
      <c r="S150" s="6"/>
      <c r="T150" s="6"/>
      <c r="U150" s="6"/>
      <c r="V150" s="20">
        <v>135.19999999999999</v>
      </c>
      <c r="W150" s="20">
        <v>134.9</v>
      </c>
      <c r="X150" s="20">
        <f>((V150/V147)-1)*100</f>
        <v>0.82028337061894607</v>
      </c>
      <c r="Y150" s="20">
        <f>((W150/W147)-1)*100</f>
        <v>0.29739776951673846</v>
      </c>
      <c r="Z150" s="20">
        <f t="shared" ref="Z150:Z161" si="60">((V150/V136)-1)*100</f>
        <v>12.479201331114798</v>
      </c>
      <c r="AA150" s="20">
        <f t="shared" ref="AA150:AA161" si="61">((W150/W136)-1)*100</f>
        <v>12.792642140468246</v>
      </c>
      <c r="AC150" s="3"/>
    </row>
    <row r="151" spans="2:29">
      <c r="B151" s="6"/>
      <c r="C151" s="19" t="s">
        <v>44</v>
      </c>
      <c r="D151" s="20">
        <v>136</v>
      </c>
      <c r="E151" s="20">
        <f t="shared" si="54"/>
        <v>106.83424980361352</v>
      </c>
      <c r="F151" s="20">
        <v>80.047086521483195</v>
      </c>
      <c r="G151" s="20">
        <f t="shared" si="55"/>
        <v>43.268695417017938</v>
      </c>
      <c r="H151" s="6"/>
      <c r="I151" s="21">
        <f t="shared" si="56"/>
        <v>24.626462957892965</v>
      </c>
      <c r="J151" s="25">
        <f t="shared" si="57"/>
        <v>13.050706566916048</v>
      </c>
      <c r="K151" s="20">
        <v>0.81541882876204397</v>
      </c>
      <c r="L151" s="38">
        <f t="shared" si="58"/>
        <v>11.271355067737964</v>
      </c>
      <c r="M151" s="39">
        <f t="shared" si="59"/>
        <v>13.050706566916048</v>
      </c>
      <c r="N151" s="9"/>
      <c r="O151" s="9"/>
      <c r="P151" s="78">
        <f t="shared" si="29"/>
        <v>5.9890303229213417</v>
      </c>
      <c r="Q151" s="78">
        <v>13.05070656691607</v>
      </c>
      <c r="R151" s="78"/>
      <c r="S151" s="6"/>
      <c r="T151" s="6"/>
      <c r="U151" s="6"/>
      <c r="V151" s="20">
        <v>135.80000000000001</v>
      </c>
      <c r="W151" s="20">
        <v>136</v>
      </c>
      <c r="X151" s="20">
        <f t="shared" ref="X151:X161" si="62">((V151/V150)-1)*100</f>
        <v>0.44378698224853963</v>
      </c>
      <c r="Y151" s="20">
        <f t="shared" ref="Y151:Y161" si="63">((W151/W150)-1)*100</f>
        <v>0.81541882876203786</v>
      </c>
      <c r="Z151" s="20">
        <f t="shared" si="60"/>
        <v>11.953833470733732</v>
      </c>
      <c r="AA151" s="20">
        <f t="shared" si="61"/>
        <v>13.238967527060797</v>
      </c>
      <c r="AC151" s="3"/>
    </row>
    <row r="152" spans="2:29">
      <c r="B152" s="6"/>
      <c r="C152" s="19" t="s">
        <v>45</v>
      </c>
      <c r="D152" s="20">
        <v>136.80000000000001</v>
      </c>
      <c r="E152" s="20">
        <f t="shared" si="54"/>
        <v>107.4626865671642</v>
      </c>
      <c r="F152" s="20">
        <v>80.517951736315496</v>
      </c>
      <c r="G152" s="20">
        <f t="shared" si="55"/>
        <v>43.523217154765128</v>
      </c>
      <c r="H152" s="6"/>
      <c r="I152" s="21">
        <f t="shared" si="56"/>
        <v>24.771324504704115</v>
      </c>
      <c r="J152" s="25">
        <f t="shared" si="57"/>
        <v>13.338856669428335</v>
      </c>
      <c r="K152" s="20">
        <v>0.58823529411765196</v>
      </c>
      <c r="L152" s="38">
        <f t="shared" si="58"/>
        <v>11.337657156371725</v>
      </c>
      <c r="M152" s="39">
        <f t="shared" si="59"/>
        <v>13.338856669428289</v>
      </c>
      <c r="N152" s="9"/>
      <c r="O152" s="9"/>
      <c r="P152" s="78">
        <f t="shared" si="29"/>
        <v>6.0242599130561771</v>
      </c>
      <c r="Q152" s="78">
        <v>13.338856669428289</v>
      </c>
      <c r="R152" s="78"/>
      <c r="S152" s="6"/>
      <c r="T152" s="6"/>
      <c r="U152" s="6"/>
      <c r="V152" s="20">
        <v>136.19999999999999</v>
      </c>
      <c r="W152" s="20">
        <v>137</v>
      </c>
      <c r="X152" s="20">
        <f t="shared" si="62"/>
        <v>0.29455081001470429</v>
      </c>
      <c r="Y152" s="20">
        <f t="shared" si="63"/>
        <v>0.73529411764705621</v>
      </c>
      <c r="Z152" s="20">
        <f t="shared" si="60"/>
        <v>12.283594394064302</v>
      </c>
      <c r="AA152" s="20">
        <f t="shared" si="61"/>
        <v>13.692946058091282</v>
      </c>
      <c r="AC152" s="3"/>
    </row>
    <row r="153" spans="2:29">
      <c r="B153" s="6"/>
      <c r="C153" s="19" t="s">
        <v>46</v>
      </c>
      <c r="D153" s="20">
        <v>138.19999999999999</v>
      </c>
      <c r="E153" s="20">
        <f t="shared" si="54"/>
        <v>108.56245090337785</v>
      </c>
      <c r="F153" s="20">
        <v>81.341965862271906</v>
      </c>
      <c r="G153" s="20">
        <f t="shared" si="55"/>
        <v>43.968630195822648</v>
      </c>
      <c r="H153" s="6"/>
      <c r="I153" s="21">
        <f t="shared" si="56"/>
        <v>25.024832211623593</v>
      </c>
      <c r="J153" s="25">
        <f t="shared" si="57"/>
        <v>13.278688524590155</v>
      </c>
      <c r="K153" s="20">
        <v>1.02339181286549</v>
      </c>
      <c r="L153" s="38">
        <f t="shared" si="58"/>
        <v>11.453685811480788</v>
      </c>
      <c r="M153" s="39">
        <f t="shared" si="59"/>
        <v>13.278688524590088</v>
      </c>
      <c r="N153" s="9"/>
      <c r="O153" s="9"/>
      <c r="P153" s="78">
        <f t="shared" si="29"/>
        <v>6.08591169579213</v>
      </c>
      <c r="Q153" s="78">
        <v>13.278688524590109</v>
      </c>
      <c r="R153" s="78"/>
      <c r="S153" s="6"/>
      <c r="T153" s="6"/>
      <c r="U153" s="6"/>
      <c r="V153" s="20">
        <v>137.80000000000001</v>
      </c>
      <c r="W153" s="20">
        <v>138.30000000000001</v>
      </c>
      <c r="X153" s="20">
        <f t="shared" si="62"/>
        <v>1.1747430249632984</v>
      </c>
      <c r="Y153" s="20">
        <f t="shared" si="63"/>
        <v>0.94890510948906215</v>
      </c>
      <c r="Z153" s="20">
        <f t="shared" si="60"/>
        <v>12.398042414355647</v>
      </c>
      <c r="AA153" s="20">
        <f t="shared" si="61"/>
        <v>13.453650533223961</v>
      </c>
      <c r="AC153" s="3"/>
    </row>
    <row r="154" spans="2:29">
      <c r="B154" s="6"/>
      <c r="C154" s="19" t="s">
        <v>47</v>
      </c>
      <c r="D154" s="20">
        <v>140.4</v>
      </c>
      <c r="E154" s="20">
        <f t="shared" si="54"/>
        <v>110.2906520031422</v>
      </c>
      <c r="F154" s="20">
        <v>82.636845203060602</v>
      </c>
      <c r="G154" s="20">
        <f t="shared" si="55"/>
        <v>44.668564974627351</v>
      </c>
      <c r="H154" s="6"/>
      <c r="I154" s="21">
        <f t="shared" si="56"/>
        <v>25.423201465354214</v>
      </c>
      <c r="J154" s="25">
        <f t="shared" si="57"/>
        <v>13.408723747980611</v>
      </c>
      <c r="K154" s="20">
        <v>1.59189580318381</v>
      </c>
      <c r="L154" s="38">
        <f t="shared" si="58"/>
        <v>11.636016555223607</v>
      </c>
      <c r="M154" s="39">
        <f t="shared" si="59"/>
        <v>13.408723747980677</v>
      </c>
      <c r="N154" s="9"/>
      <c r="O154" s="9"/>
      <c r="P154" s="78">
        <f t="shared" si="29"/>
        <v>6.1827930686629156</v>
      </c>
      <c r="Q154" s="78">
        <v>13.408723747980655</v>
      </c>
      <c r="R154" s="78"/>
      <c r="S154" s="6"/>
      <c r="T154" s="6"/>
      <c r="U154" s="6"/>
      <c r="V154" s="20">
        <v>139.19999999999999</v>
      </c>
      <c r="W154" s="20">
        <v>140.69999999999999</v>
      </c>
      <c r="X154" s="20">
        <f t="shared" si="62"/>
        <v>1.015965166908539</v>
      </c>
      <c r="Y154" s="20">
        <f t="shared" si="63"/>
        <v>1.7353579175704903</v>
      </c>
      <c r="Z154" s="20">
        <f t="shared" si="60"/>
        <v>12.439418416801296</v>
      </c>
      <c r="AA154" s="20">
        <f t="shared" si="61"/>
        <v>13.651050080775429</v>
      </c>
      <c r="AC154" s="3"/>
    </row>
    <row r="155" spans="2:29">
      <c r="B155" s="6"/>
      <c r="C155" s="19" t="s">
        <v>48</v>
      </c>
      <c r="D155" s="20">
        <v>140.5</v>
      </c>
      <c r="E155" s="20">
        <f t="shared" si="54"/>
        <v>110.36920659858602</v>
      </c>
      <c r="F155" s="20">
        <v>82.695703354914698</v>
      </c>
      <c r="G155" s="20">
        <f t="shared" si="55"/>
        <v>44.700380191845781</v>
      </c>
      <c r="H155" s="6"/>
      <c r="I155" s="21">
        <f t="shared" si="56"/>
        <v>25.441309158705625</v>
      </c>
      <c r="J155" s="25">
        <f t="shared" si="57"/>
        <v>9.5089633671083362</v>
      </c>
      <c r="K155" s="20">
        <v>7.1225071225063302E-2</v>
      </c>
      <c r="L155" s="38">
        <f t="shared" si="58"/>
        <v>11.644304316302835</v>
      </c>
      <c r="M155" s="39">
        <f t="shared" si="59"/>
        <v>9.5089633671083575</v>
      </c>
      <c r="N155" s="9"/>
      <c r="O155" s="9"/>
      <c r="P155" s="78">
        <f t="shared" si="29"/>
        <v>6.1871967674297741</v>
      </c>
      <c r="Q155" s="78">
        <v>9.5089633671083575</v>
      </c>
      <c r="R155" s="78"/>
      <c r="S155" s="6"/>
      <c r="T155" s="6"/>
      <c r="U155" s="6"/>
      <c r="V155" s="20">
        <v>140.6</v>
      </c>
      <c r="W155" s="20">
        <v>140.5</v>
      </c>
      <c r="X155" s="20">
        <f t="shared" si="62"/>
        <v>1.0057471264367956</v>
      </c>
      <c r="Y155" s="20">
        <f t="shared" si="63"/>
        <v>-0.1421464108031234</v>
      </c>
      <c r="Z155" s="20">
        <f t="shared" si="60"/>
        <v>10.274509803921571</v>
      </c>
      <c r="AA155" s="20">
        <f t="shared" si="61"/>
        <v>9.4236760124610583</v>
      </c>
      <c r="AC155" s="3"/>
    </row>
    <row r="156" spans="2:29">
      <c r="B156" s="6"/>
      <c r="C156" s="19" t="s">
        <v>49</v>
      </c>
      <c r="D156" s="20">
        <v>141.4</v>
      </c>
      <c r="E156" s="20">
        <f t="shared" si="54"/>
        <v>111.07619795758053</v>
      </c>
      <c r="F156" s="20">
        <v>83.225426721600897</v>
      </c>
      <c r="G156" s="20">
        <f t="shared" si="55"/>
        <v>44.986717146811294</v>
      </c>
      <c r="H156" s="6"/>
      <c r="I156" s="21">
        <f t="shared" si="56"/>
        <v>25.604278398868125</v>
      </c>
      <c r="J156" s="25">
        <f t="shared" si="57"/>
        <v>9.0208172706245371</v>
      </c>
      <c r="K156" s="20">
        <v>0.64056939501779098</v>
      </c>
      <c r="L156" s="38">
        <f t="shared" si="58"/>
        <v>11.718894166015795</v>
      </c>
      <c r="M156" s="39">
        <f t="shared" si="59"/>
        <v>9.0208172706244927</v>
      </c>
      <c r="N156" s="9"/>
      <c r="O156" s="9"/>
      <c r="P156" s="78">
        <f t="shared" si="29"/>
        <v>6.2268300563314538</v>
      </c>
      <c r="Q156" s="78">
        <v>9.0208172706244927</v>
      </c>
      <c r="R156" s="78"/>
      <c r="S156" s="6"/>
      <c r="T156" s="6"/>
      <c r="U156" s="6"/>
      <c r="V156" s="20">
        <v>141.19999999999999</v>
      </c>
      <c r="W156" s="20">
        <v>141.5</v>
      </c>
      <c r="X156" s="20">
        <f t="shared" si="62"/>
        <v>0.42674253200567502</v>
      </c>
      <c r="Y156" s="20">
        <f t="shared" si="63"/>
        <v>0.71174377224199059</v>
      </c>
      <c r="Z156" s="20">
        <f t="shared" si="60"/>
        <v>9.4573643410852615</v>
      </c>
      <c r="AA156" s="20">
        <f t="shared" si="61"/>
        <v>9.0138674884437506</v>
      </c>
      <c r="AC156" s="3"/>
    </row>
    <row r="157" spans="2:29">
      <c r="B157" s="6"/>
      <c r="C157" s="19" t="s">
        <v>50</v>
      </c>
      <c r="D157" s="20">
        <v>142.9</v>
      </c>
      <c r="E157" s="20">
        <f t="shared" si="54"/>
        <v>112.25451688923803</v>
      </c>
      <c r="F157" s="20">
        <v>84.108298999411403</v>
      </c>
      <c r="G157" s="20">
        <f t="shared" si="55"/>
        <v>45.463945405087244</v>
      </c>
      <c r="H157" s="6"/>
      <c r="I157" s="21">
        <f t="shared" si="56"/>
        <v>25.875893799139014</v>
      </c>
      <c r="J157" s="25">
        <f t="shared" si="57"/>
        <v>8.9176829268292845</v>
      </c>
      <c r="K157" s="20">
        <v>1.0608203677510599</v>
      </c>
      <c r="L157" s="38">
        <f t="shared" si="58"/>
        <v>11.843210582204087</v>
      </c>
      <c r="M157" s="39">
        <f t="shared" si="59"/>
        <v>8.9176829268292614</v>
      </c>
      <c r="N157" s="9"/>
      <c r="O157" s="9"/>
      <c r="P157" s="78">
        <f t="shared" si="29"/>
        <v>6.2928855378342652</v>
      </c>
      <c r="Q157" s="78">
        <v>8.9176829268292614</v>
      </c>
      <c r="R157" s="78"/>
      <c r="S157" s="6"/>
      <c r="T157" s="6"/>
      <c r="U157" s="6"/>
      <c r="V157" s="20">
        <v>142.4</v>
      </c>
      <c r="W157" s="20">
        <v>143</v>
      </c>
      <c r="X157" s="20">
        <f t="shared" si="62"/>
        <v>0.84985835694051381</v>
      </c>
      <c r="Y157" s="20">
        <f t="shared" si="63"/>
        <v>1.0600706713780994</v>
      </c>
      <c r="Z157" s="20">
        <f t="shared" si="60"/>
        <v>10.387596899224816</v>
      </c>
      <c r="AA157" s="20">
        <f t="shared" si="61"/>
        <v>8.6626139817629131</v>
      </c>
      <c r="AC157" s="3"/>
    </row>
    <row r="158" spans="2:29">
      <c r="B158" s="6"/>
      <c r="C158" s="19" t="s">
        <v>51</v>
      </c>
      <c r="D158" s="20">
        <v>142.9</v>
      </c>
      <c r="E158" s="20">
        <f t="shared" si="54"/>
        <v>112.25451688923803</v>
      </c>
      <c r="F158" s="20">
        <v>84.108298999411403</v>
      </c>
      <c r="G158" s="20">
        <f t="shared" si="55"/>
        <v>45.463945405087244</v>
      </c>
      <c r="H158" s="6"/>
      <c r="I158" s="21">
        <f t="shared" si="56"/>
        <v>25.875893799139014</v>
      </c>
      <c r="J158" s="25">
        <f t="shared" si="57"/>
        <v>8.9176829268292845</v>
      </c>
      <c r="K158" s="20">
        <v>0</v>
      </c>
      <c r="L158" s="38">
        <f t="shared" si="58"/>
        <v>11.843210582204087</v>
      </c>
      <c r="M158" s="39">
        <f t="shared" si="59"/>
        <v>8.9176829268292614</v>
      </c>
      <c r="N158" s="9"/>
      <c r="O158" s="9"/>
      <c r="P158" s="78">
        <f t="shared" si="29"/>
        <v>6.2928855378342652</v>
      </c>
      <c r="Q158" s="78">
        <v>8.9176829268292614</v>
      </c>
      <c r="R158" s="78"/>
      <c r="S158" s="6"/>
      <c r="T158" s="6"/>
      <c r="U158" s="6"/>
      <c r="V158" s="20">
        <v>142.30000000000001</v>
      </c>
      <c r="W158" s="20">
        <v>143</v>
      </c>
      <c r="X158" s="20">
        <f t="shared" si="62"/>
        <v>-7.0224719101119604E-2</v>
      </c>
      <c r="Y158" s="20">
        <f t="shared" si="63"/>
        <v>0</v>
      </c>
      <c r="Z158" s="20">
        <f t="shared" si="60"/>
        <v>9.6302003081664154</v>
      </c>
      <c r="AA158" s="20">
        <f t="shared" si="61"/>
        <v>8.9108910891088975</v>
      </c>
      <c r="AC158" s="3"/>
    </row>
    <row r="159" spans="2:29">
      <c r="B159" s="6"/>
      <c r="C159" s="19" t="s">
        <v>52</v>
      </c>
      <c r="D159" s="20">
        <v>143.6</v>
      </c>
      <c r="E159" s="20">
        <f t="shared" si="54"/>
        <v>112.80439905734485</v>
      </c>
      <c r="F159" s="20">
        <v>84.520306062389594</v>
      </c>
      <c r="G159" s="20">
        <f t="shared" si="55"/>
        <v>45.686651925615998</v>
      </c>
      <c r="H159" s="6"/>
      <c r="I159" s="21">
        <f t="shared" si="56"/>
        <v>26.00264765259875</v>
      </c>
      <c r="J159" s="25">
        <f t="shared" si="57"/>
        <v>8.5411942554799669</v>
      </c>
      <c r="K159" s="20">
        <v>0.48985304408677</v>
      </c>
      <c r="L159" s="38">
        <f t="shared" si="58"/>
        <v>11.901224909758616</v>
      </c>
      <c r="M159" s="39">
        <f t="shared" si="59"/>
        <v>8.5411942554799669</v>
      </c>
      <c r="N159" s="9"/>
      <c r="O159" s="9"/>
      <c r="P159" s="78">
        <f t="shared" si="29"/>
        <v>6.3237114292022403</v>
      </c>
      <c r="Q159" s="78">
        <v>8.54119425547999</v>
      </c>
      <c r="R159" s="78"/>
      <c r="S159" s="6"/>
      <c r="T159" s="6"/>
      <c r="U159" s="6"/>
      <c r="V159" s="20">
        <v>143.30000000000001</v>
      </c>
      <c r="W159" s="20">
        <v>143.6</v>
      </c>
      <c r="X159" s="20">
        <f t="shared" si="62"/>
        <v>0.70274068868587669</v>
      </c>
      <c r="Y159" s="20">
        <f t="shared" si="63"/>
        <v>0.41958041958041203</v>
      </c>
      <c r="Z159" s="20">
        <f t="shared" si="60"/>
        <v>8.2326283987915527</v>
      </c>
      <c r="AA159" s="20">
        <f t="shared" si="61"/>
        <v>8.5411942554799669</v>
      </c>
      <c r="AC159" s="3"/>
    </row>
    <row r="160" spans="2:29">
      <c r="B160" s="6"/>
      <c r="C160" s="19" t="s">
        <v>53</v>
      </c>
      <c r="D160" s="20">
        <v>144.80000000000001</v>
      </c>
      <c r="E160" s="20">
        <f t="shared" si="54"/>
        <v>113.74705420267087</v>
      </c>
      <c r="F160" s="20">
        <v>85.226603884637996</v>
      </c>
      <c r="G160" s="20">
        <f t="shared" si="55"/>
        <v>46.068434532236751</v>
      </c>
      <c r="H160" s="6"/>
      <c r="I160" s="21">
        <f t="shared" si="56"/>
        <v>26.219939972815453</v>
      </c>
      <c r="J160" s="25">
        <f t="shared" si="57"/>
        <v>8.1404032860343598</v>
      </c>
      <c r="K160" s="20">
        <v>0.83565459610028603</v>
      </c>
      <c r="L160" s="38">
        <f t="shared" si="58"/>
        <v>12.000678042709247</v>
      </c>
      <c r="M160" s="39">
        <f t="shared" si="59"/>
        <v>8.140403286034271</v>
      </c>
      <c r="N160" s="9"/>
      <c r="O160" s="9"/>
      <c r="P160" s="78">
        <f t="shared" si="29"/>
        <v>6.3765558144044885</v>
      </c>
      <c r="Q160" s="78">
        <v>8.140403286034271</v>
      </c>
      <c r="R160" s="78"/>
      <c r="S160" s="6"/>
      <c r="T160" s="6"/>
      <c r="U160" s="6"/>
      <c r="V160" s="20">
        <v>143.9</v>
      </c>
      <c r="W160" s="20">
        <v>144.9</v>
      </c>
      <c r="X160" s="20">
        <f t="shared" si="62"/>
        <v>0.41870202372644716</v>
      </c>
      <c r="Y160" s="20">
        <f t="shared" si="63"/>
        <v>0.90529247910864363</v>
      </c>
      <c r="Z160" s="20">
        <f t="shared" si="60"/>
        <v>7.5485799701046297</v>
      </c>
      <c r="AA160" s="20">
        <f t="shared" si="61"/>
        <v>8.2150858849888042</v>
      </c>
      <c r="AC160" s="3"/>
    </row>
    <row r="161" spans="2:29">
      <c r="B161" s="6"/>
      <c r="C161" s="19" t="s">
        <v>54</v>
      </c>
      <c r="D161" s="20">
        <v>145.6</v>
      </c>
      <c r="E161" s="20">
        <f t="shared" si="54"/>
        <v>114.37549096622153</v>
      </c>
      <c r="F161" s="20">
        <v>85.697469099470297</v>
      </c>
      <c r="G161" s="20">
        <f t="shared" si="55"/>
        <v>46.322956269983941</v>
      </c>
      <c r="H161" s="20">
        <f>SUM(E150:E161)/12</f>
        <v>110.50013092432577</v>
      </c>
      <c r="I161" s="21">
        <f t="shared" si="56"/>
        <v>26.364801519626603</v>
      </c>
      <c r="J161" s="25">
        <f t="shared" si="57"/>
        <v>8.2527881040892268</v>
      </c>
      <c r="K161" s="20">
        <v>0.55248618784529202</v>
      </c>
      <c r="L161" s="38">
        <f t="shared" si="58"/>
        <v>12.066980131343005</v>
      </c>
      <c r="M161" s="39">
        <f t="shared" si="59"/>
        <v>8.2527881040892925</v>
      </c>
      <c r="N161" s="25">
        <f>SUM(J150:J161)/12</f>
        <v>10.589576695360236</v>
      </c>
      <c r="O161" s="25"/>
      <c r="P161" s="78">
        <f t="shared" ref="P161:P224" si="64">(L161/$L$592)*100</f>
        <v>6.411785404539323</v>
      </c>
      <c r="Q161" s="78">
        <v>8.2527881040892925</v>
      </c>
      <c r="R161" s="79"/>
      <c r="S161" s="6"/>
      <c r="T161" s="6"/>
      <c r="U161" s="6"/>
      <c r="V161" s="20">
        <v>146</v>
      </c>
      <c r="W161" s="20">
        <v>145.6</v>
      </c>
      <c r="X161" s="20">
        <f t="shared" si="62"/>
        <v>1.459346768589298</v>
      </c>
      <c r="Y161" s="20">
        <f t="shared" si="63"/>
        <v>0.48309178743961567</v>
      </c>
      <c r="Z161" s="20">
        <f t="shared" si="60"/>
        <v>8.8739746457867419</v>
      </c>
      <c r="AA161" s="20">
        <f t="shared" si="61"/>
        <v>8.2527881040892268</v>
      </c>
      <c r="AC161" s="3"/>
    </row>
    <row r="162" spans="2:29">
      <c r="B162" s="6"/>
      <c r="C162" s="6"/>
      <c r="D162" s="6"/>
      <c r="E162" s="6"/>
      <c r="F162" s="6"/>
      <c r="G162" s="6"/>
      <c r="H162" s="6"/>
      <c r="I162" s="21"/>
      <c r="J162" s="9"/>
      <c r="K162" s="6"/>
      <c r="L162" s="38"/>
      <c r="M162" s="38"/>
      <c r="N162" s="9"/>
      <c r="O162" s="9"/>
      <c r="R162" s="78"/>
      <c r="S162" s="6"/>
      <c r="T162" s="6"/>
      <c r="U162" s="6"/>
      <c r="V162" s="6"/>
      <c r="W162" s="6"/>
      <c r="X162" s="6"/>
      <c r="Y162" s="6"/>
      <c r="Z162" s="6"/>
      <c r="AA162" s="6"/>
      <c r="AC162" s="3"/>
    </row>
    <row r="163" spans="2:29">
      <c r="B163" s="19" t="s">
        <v>64</v>
      </c>
      <c r="C163" s="19" t="s">
        <v>43</v>
      </c>
      <c r="D163" s="20">
        <v>147.1</v>
      </c>
      <c r="E163" s="20">
        <f t="shared" ref="E163:E174" si="65">D163/1.273</f>
        <v>115.55380989787903</v>
      </c>
      <c r="F163" s="20">
        <v>86.580341377280703</v>
      </c>
      <c r="G163" s="20">
        <f t="shared" ref="G163:G174" si="66">(F163/1.85)</f>
        <v>46.800184528259834</v>
      </c>
      <c r="H163" s="6"/>
      <c r="I163" s="21">
        <f t="shared" ref="I163:I174" si="67">G163/1.757</f>
        <v>26.63641691989746</v>
      </c>
      <c r="J163" s="25">
        <f t="shared" ref="J163:J174" si="68">(D163/D150-1)*100</f>
        <v>9.0437361008154138</v>
      </c>
      <c r="K163" s="20">
        <v>1.0302197802197799</v>
      </c>
      <c r="L163" s="38">
        <f t="shared" ref="L163:L174" si="69">I163/$S$3</f>
        <v>12.191296547531282</v>
      </c>
      <c r="M163" s="39">
        <f t="shared" ref="M163:M174" si="70">(G163/G150-1)*100</f>
        <v>9.0437361008153019</v>
      </c>
      <c r="N163" s="9"/>
      <c r="O163" s="9"/>
      <c r="P163" s="78">
        <f t="shared" si="64"/>
        <v>6.4778408860421273</v>
      </c>
      <c r="Q163" s="78">
        <v>9.0437361008153019</v>
      </c>
      <c r="R163" s="78"/>
      <c r="S163" s="6"/>
      <c r="T163" s="6"/>
      <c r="U163" s="6"/>
      <c r="V163" s="20">
        <v>146.80000000000001</v>
      </c>
      <c r="W163" s="20">
        <v>147.19999999999999</v>
      </c>
      <c r="X163" s="20">
        <f>((V163/V161)-1)*100</f>
        <v>0.5479452054794498</v>
      </c>
      <c r="Y163" s="20">
        <f>((W163/W161)-1)*100</f>
        <v>1.098901098901095</v>
      </c>
      <c r="Z163" s="20">
        <f t="shared" ref="Z163:Z174" si="71">((V163/V150)-1)*100</f>
        <v>8.5798816568047442</v>
      </c>
      <c r="AA163" s="20">
        <f t="shared" ref="AA163:AA174" si="72">((W163/W150)-1)*100</f>
        <v>9.1178650852483223</v>
      </c>
      <c r="AC163" s="3"/>
    </row>
    <row r="164" spans="2:29">
      <c r="B164" s="6"/>
      <c r="C164" s="19" t="s">
        <v>44</v>
      </c>
      <c r="D164" s="20">
        <v>148.5</v>
      </c>
      <c r="E164" s="20">
        <f t="shared" si="65"/>
        <v>116.6535742340927</v>
      </c>
      <c r="F164" s="20">
        <v>87.404355503237198</v>
      </c>
      <c r="G164" s="20">
        <f t="shared" si="66"/>
        <v>47.245597569317404</v>
      </c>
      <c r="H164" s="6"/>
      <c r="I164" s="21">
        <f t="shared" si="67"/>
        <v>26.889924626816963</v>
      </c>
      <c r="J164" s="25">
        <f t="shared" si="68"/>
        <v>9.1911764705882248</v>
      </c>
      <c r="K164" s="20">
        <v>0.95173351461591604</v>
      </c>
      <c r="L164" s="38">
        <f t="shared" si="69"/>
        <v>12.307325202640357</v>
      </c>
      <c r="M164" s="39">
        <f t="shared" si="70"/>
        <v>9.1911764705882923</v>
      </c>
      <c r="N164" s="9"/>
      <c r="O164" s="9"/>
      <c r="P164" s="78">
        <f t="shared" si="64"/>
        <v>6.5394926687780854</v>
      </c>
      <c r="Q164" s="78">
        <v>9.1911764705882923</v>
      </c>
      <c r="R164" s="78"/>
      <c r="S164" s="6"/>
      <c r="T164" s="6"/>
      <c r="U164" s="6"/>
      <c r="V164" s="20">
        <v>147.19999999999999</v>
      </c>
      <c r="W164" s="20">
        <v>149.4</v>
      </c>
      <c r="X164" s="20">
        <f t="shared" ref="X164:X174" si="73">((V164/V163)-1)*100</f>
        <v>0.27247956403269047</v>
      </c>
      <c r="Y164" s="20">
        <f t="shared" ref="Y164:Y174" si="74">((W164/W163)-1)*100</f>
        <v>1.4945652173913082</v>
      </c>
      <c r="Z164" s="20">
        <f t="shared" si="71"/>
        <v>8.3946980854197264</v>
      </c>
      <c r="AA164" s="20">
        <f t="shared" si="72"/>
        <v>9.8529411764705976</v>
      </c>
      <c r="AC164" s="3"/>
    </row>
    <row r="165" spans="2:29">
      <c r="B165" s="6"/>
      <c r="C165" s="19" t="s">
        <v>45</v>
      </c>
      <c r="D165" s="20">
        <v>149.30000000000001</v>
      </c>
      <c r="E165" s="20">
        <f t="shared" si="65"/>
        <v>117.28201099764338</v>
      </c>
      <c r="F165" s="20">
        <v>87.8752207180695</v>
      </c>
      <c r="G165" s="20">
        <f t="shared" si="66"/>
        <v>47.500119307064594</v>
      </c>
      <c r="H165" s="6"/>
      <c r="I165" s="21">
        <f t="shared" si="67"/>
        <v>27.034786173628113</v>
      </c>
      <c r="J165" s="25">
        <f t="shared" si="68"/>
        <v>9.1374269005847886</v>
      </c>
      <c r="K165" s="20">
        <v>0.53872053872054404</v>
      </c>
      <c r="L165" s="38">
        <f t="shared" si="69"/>
        <v>12.373627291274117</v>
      </c>
      <c r="M165" s="39">
        <f t="shared" si="70"/>
        <v>9.137426900584833</v>
      </c>
      <c r="N165" s="9"/>
      <c r="O165" s="9"/>
      <c r="P165" s="78">
        <f t="shared" si="64"/>
        <v>6.5747222589129208</v>
      </c>
      <c r="Q165" s="78">
        <v>9.137426900584833</v>
      </c>
      <c r="R165" s="78"/>
      <c r="S165" s="6"/>
      <c r="T165" s="6"/>
      <c r="U165" s="6"/>
      <c r="V165" s="20">
        <v>148.80000000000001</v>
      </c>
      <c r="W165" s="20">
        <v>149.4</v>
      </c>
      <c r="X165" s="20">
        <f t="shared" si="73"/>
        <v>1.0869565217391353</v>
      </c>
      <c r="Y165" s="20">
        <f t="shared" si="74"/>
        <v>0</v>
      </c>
      <c r="Z165" s="20">
        <f t="shared" si="71"/>
        <v>9.2511013215859315</v>
      </c>
      <c r="AA165" s="20">
        <f t="shared" si="72"/>
        <v>9.0510948905109458</v>
      </c>
      <c r="AC165" s="3"/>
    </row>
    <row r="166" spans="2:29">
      <c r="B166" s="6"/>
      <c r="C166" s="19" t="s">
        <v>46</v>
      </c>
      <c r="D166" s="20">
        <v>150.30000000000001</v>
      </c>
      <c r="E166" s="20">
        <f t="shared" si="65"/>
        <v>118.06755695208172</v>
      </c>
      <c r="F166" s="20">
        <v>88.463802236609794</v>
      </c>
      <c r="G166" s="20">
        <f t="shared" si="66"/>
        <v>47.818271479248537</v>
      </c>
      <c r="H166" s="6"/>
      <c r="I166" s="21">
        <f t="shared" si="67"/>
        <v>27.215863107142027</v>
      </c>
      <c r="J166" s="25">
        <f t="shared" si="68"/>
        <v>8.7554269175108779</v>
      </c>
      <c r="K166" s="20">
        <v>0.66979236436705203</v>
      </c>
      <c r="L166" s="38">
        <f t="shared" si="69"/>
        <v>12.456504902066305</v>
      </c>
      <c r="M166" s="39">
        <f t="shared" si="70"/>
        <v>8.7554269175109223</v>
      </c>
      <c r="N166" s="9"/>
      <c r="O166" s="9"/>
      <c r="P166" s="78">
        <f t="shared" si="64"/>
        <v>6.6187592465814582</v>
      </c>
      <c r="Q166" s="78">
        <v>8.7554269175108992</v>
      </c>
      <c r="R166" s="78"/>
      <c r="S166" s="6"/>
      <c r="T166" s="6"/>
      <c r="U166" s="6"/>
      <c r="V166" s="20">
        <v>149.9</v>
      </c>
      <c r="W166" s="20">
        <v>150.4</v>
      </c>
      <c r="X166" s="20">
        <f t="shared" si="73"/>
        <v>0.73924731182795078</v>
      </c>
      <c r="Y166" s="20">
        <f t="shared" si="74"/>
        <v>0.66934404283802706</v>
      </c>
      <c r="Z166" s="20">
        <f t="shared" si="71"/>
        <v>8.7808417997097266</v>
      </c>
      <c r="AA166" s="20">
        <f t="shared" si="72"/>
        <v>8.749096167751258</v>
      </c>
      <c r="AC166" s="3"/>
    </row>
    <row r="167" spans="2:29">
      <c r="B167" s="6"/>
      <c r="C167" s="19" t="s">
        <v>47</v>
      </c>
      <c r="D167" s="20">
        <v>151.5</v>
      </c>
      <c r="E167" s="20">
        <f t="shared" si="65"/>
        <v>119.0102120974077</v>
      </c>
      <c r="F167" s="20">
        <v>89.170100058858196</v>
      </c>
      <c r="G167" s="20">
        <f t="shared" si="66"/>
        <v>48.20005408586929</v>
      </c>
      <c r="H167" s="6"/>
      <c r="I167" s="21">
        <f t="shared" si="67"/>
        <v>27.433155427358731</v>
      </c>
      <c r="J167" s="25">
        <f t="shared" si="68"/>
        <v>7.9059829059829001</v>
      </c>
      <c r="K167" s="20">
        <v>0.79840319361276502</v>
      </c>
      <c r="L167" s="38">
        <f t="shared" si="69"/>
        <v>12.555958035016936</v>
      </c>
      <c r="M167" s="39">
        <f t="shared" si="70"/>
        <v>7.9059829059829889</v>
      </c>
      <c r="N167" s="9"/>
      <c r="O167" s="9"/>
      <c r="P167" s="78">
        <f t="shared" si="64"/>
        <v>6.6716036317837073</v>
      </c>
      <c r="Q167" s="78">
        <v>7.9059829059829889</v>
      </c>
      <c r="R167" s="78"/>
      <c r="S167" s="6"/>
      <c r="T167" s="6"/>
      <c r="U167" s="6"/>
      <c r="V167" s="20">
        <v>151.4</v>
      </c>
      <c r="W167" s="20">
        <v>151.6</v>
      </c>
      <c r="X167" s="20">
        <f t="shared" si="73"/>
        <v>1.0006671114076049</v>
      </c>
      <c r="Y167" s="20">
        <f t="shared" si="74"/>
        <v>0.79787234042552058</v>
      </c>
      <c r="Z167" s="20">
        <f t="shared" si="71"/>
        <v>8.764367816091978</v>
      </c>
      <c r="AA167" s="20">
        <f t="shared" si="72"/>
        <v>7.7469793887704474</v>
      </c>
      <c r="AC167" s="3"/>
    </row>
    <row r="168" spans="2:29">
      <c r="B168" s="6"/>
      <c r="C168" s="19" t="s">
        <v>48</v>
      </c>
      <c r="D168" s="20">
        <v>153.4</v>
      </c>
      <c r="E168" s="20">
        <f t="shared" si="65"/>
        <v>120.50274941084055</v>
      </c>
      <c r="F168" s="20">
        <v>90.288404944084803</v>
      </c>
      <c r="G168" s="20">
        <f t="shared" si="66"/>
        <v>48.80454321301881</v>
      </c>
      <c r="H168" s="6"/>
      <c r="I168" s="21">
        <f t="shared" si="67"/>
        <v>27.777201601035181</v>
      </c>
      <c r="J168" s="25">
        <f t="shared" si="68"/>
        <v>9.1814946619217075</v>
      </c>
      <c r="K168" s="20">
        <v>1.25412541254126</v>
      </c>
      <c r="L168" s="38">
        <f t="shared" si="69"/>
        <v>12.713425495522099</v>
      </c>
      <c r="M168" s="39">
        <f t="shared" si="70"/>
        <v>9.1814946619217075</v>
      </c>
      <c r="N168" s="9"/>
      <c r="O168" s="9"/>
      <c r="P168" s="78">
        <f t="shared" si="64"/>
        <v>6.7552739083539315</v>
      </c>
      <c r="Q168" s="78">
        <v>9.1814946619217075</v>
      </c>
      <c r="R168" s="78"/>
      <c r="S168" s="6"/>
      <c r="T168" s="6"/>
      <c r="U168" s="6"/>
      <c r="V168" s="20">
        <v>151.1</v>
      </c>
      <c r="W168" s="20">
        <v>153.80000000000001</v>
      </c>
      <c r="X168" s="20">
        <f t="shared" si="73"/>
        <v>-0.19815059445179584</v>
      </c>
      <c r="Y168" s="20">
        <f t="shared" si="74"/>
        <v>1.4511873350923521</v>
      </c>
      <c r="Z168" s="20">
        <f t="shared" si="71"/>
        <v>7.4679943100995683</v>
      </c>
      <c r="AA168" s="20">
        <f t="shared" si="72"/>
        <v>9.4661921708185215</v>
      </c>
      <c r="AC168" s="3"/>
    </row>
    <row r="169" spans="2:29">
      <c r="B169" s="6"/>
      <c r="C169" s="19" t="s">
        <v>49</v>
      </c>
      <c r="D169" s="20">
        <v>154.5</v>
      </c>
      <c r="E169" s="20">
        <f t="shared" si="65"/>
        <v>121.36684996072272</v>
      </c>
      <c r="F169" s="20">
        <v>90.935844614479095</v>
      </c>
      <c r="G169" s="20">
        <f t="shared" si="66"/>
        <v>49.154510602421126</v>
      </c>
      <c r="H169" s="6"/>
      <c r="I169" s="21">
        <f t="shared" si="67"/>
        <v>27.976386227900473</v>
      </c>
      <c r="J169" s="25">
        <f t="shared" si="68"/>
        <v>9.2644978783592578</v>
      </c>
      <c r="K169" s="20">
        <v>0.71707953063885099</v>
      </c>
      <c r="L169" s="38">
        <f t="shared" si="69"/>
        <v>12.8045908673935</v>
      </c>
      <c r="M169" s="39">
        <f t="shared" si="70"/>
        <v>9.2644978783593004</v>
      </c>
      <c r="N169" s="9"/>
      <c r="O169" s="9"/>
      <c r="P169" s="78">
        <f t="shared" si="64"/>
        <v>6.8037145947893203</v>
      </c>
      <c r="Q169" s="78">
        <v>9.2644978783593004</v>
      </c>
      <c r="R169" s="78"/>
      <c r="S169" s="6"/>
      <c r="T169" s="6"/>
      <c r="U169" s="6"/>
      <c r="V169" s="20">
        <v>152.9</v>
      </c>
      <c r="W169" s="20">
        <v>154.80000000000001</v>
      </c>
      <c r="X169" s="20">
        <f t="shared" si="73"/>
        <v>1.1912640635340921</v>
      </c>
      <c r="Y169" s="20">
        <f t="shared" si="74"/>
        <v>0.65019505851755532</v>
      </c>
      <c r="Z169" s="20">
        <f t="shared" si="71"/>
        <v>8.2861189801699773</v>
      </c>
      <c r="AA169" s="20">
        <f t="shared" si="72"/>
        <v>9.3992932862190912</v>
      </c>
      <c r="AC169" s="3"/>
    </row>
    <row r="170" spans="2:29">
      <c r="B170" s="6"/>
      <c r="C170" s="19" t="s">
        <v>50</v>
      </c>
      <c r="D170" s="20">
        <v>155.6</v>
      </c>
      <c r="E170" s="20">
        <f t="shared" si="65"/>
        <v>122.23095051060487</v>
      </c>
      <c r="F170" s="20">
        <v>91.5832842848734</v>
      </c>
      <c r="G170" s="20">
        <f t="shared" si="66"/>
        <v>49.504477991823457</v>
      </c>
      <c r="H170" s="6"/>
      <c r="I170" s="21">
        <f t="shared" si="67"/>
        <v>28.17557085476577</v>
      </c>
      <c r="J170" s="25">
        <f t="shared" si="68"/>
        <v>8.8873337998600412</v>
      </c>
      <c r="K170" s="20">
        <v>0.71197411003234501</v>
      </c>
      <c r="L170" s="38">
        <f t="shared" si="69"/>
        <v>12.895756239264905</v>
      </c>
      <c r="M170" s="39">
        <f t="shared" si="70"/>
        <v>8.8873337998599986</v>
      </c>
      <c r="N170" s="9"/>
      <c r="O170" s="9"/>
      <c r="P170" s="78">
        <f t="shared" si="64"/>
        <v>6.8521552812247117</v>
      </c>
      <c r="Q170" s="78">
        <v>8.8873337998599986</v>
      </c>
      <c r="R170" s="78"/>
      <c r="S170" s="6"/>
      <c r="T170" s="6"/>
      <c r="U170" s="6"/>
      <c r="V170" s="20">
        <v>155.1</v>
      </c>
      <c r="W170" s="20">
        <v>155.69999999999999</v>
      </c>
      <c r="X170" s="20">
        <f t="shared" si="73"/>
        <v>1.4388489208633004</v>
      </c>
      <c r="Y170" s="20">
        <f t="shared" si="74"/>
        <v>0.58139534883718813</v>
      </c>
      <c r="Z170" s="20">
        <f t="shared" si="71"/>
        <v>8.9185393258426782</v>
      </c>
      <c r="AA170" s="20">
        <f t="shared" si="72"/>
        <v>8.8811188811188657</v>
      </c>
      <c r="AC170" s="3"/>
    </row>
    <row r="171" spans="2:29">
      <c r="B171" s="6"/>
      <c r="C171" s="19" t="s">
        <v>51</v>
      </c>
      <c r="D171" s="20">
        <v>155.4</v>
      </c>
      <c r="E171" s="20">
        <f t="shared" si="65"/>
        <v>122.07384131971722</v>
      </c>
      <c r="F171" s="20">
        <v>91.465567981165407</v>
      </c>
      <c r="G171" s="20">
        <f t="shared" si="66"/>
        <v>49.440847557386704</v>
      </c>
      <c r="H171" s="6"/>
      <c r="I171" s="21">
        <f t="shared" si="67"/>
        <v>28.139355468063009</v>
      </c>
      <c r="J171" s="25">
        <f t="shared" si="68"/>
        <v>8.7473757872638114</v>
      </c>
      <c r="K171" s="20">
        <v>-0.12853470437016601</v>
      </c>
      <c r="L171" s="38">
        <f t="shared" si="69"/>
        <v>12.879180717106477</v>
      </c>
      <c r="M171" s="39">
        <f t="shared" si="70"/>
        <v>8.7473757872638558</v>
      </c>
      <c r="N171" s="9"/>
      <c r="O171" s="9"/>
      <c r="P171" s="78">
        <f t="shared" si="64"/>
        <v>6.8433478836910089</v>
      </c>
      <c r="Q171" s="78">
        <v>8.7473757872638558</v>
      </c>
      <c r="R171" s="78"/>
      <c r="S171" s="6"/>
      <c r="T171" s="6"/>
      <c r="U171" s="6"/>
      <c r="V171" s="20">
        <v>154.5</v>
      </c>
      <c r="W171" s="20">
        <v>155.6</v>
      </c>
      <c r="X171" s="20">
        <f t="shared" si="73"/>
        <v>-0.38684719535783119</v>
      </c>
      <c r="Y171" s="20">
        <f t="shared" si="74"/>
        <v>-6.4226075786766312E-2</v>
      </c>
      <c r="Z171" s="20">
        <f t="shared" si="71"/>
        <v>8.5734364019676601</v>
      </c>
      <c r="AA171" s="20">
        <f t="shared" si="72"/>
        <v>8.8111888111888081</v>
      </c>
      <c r="AC171" s="3"/>
    </row>
    <row r="172" spans="2:29">
      <c r="B172" s="6"/>
      <c r="C172" s="19" t="s">
        <v>52</v>
      </c>
      <c r="D172" s="20">
        <v>156.5</v>
      </c>
      <c r="E172" s="20">
        <f t="shared" si="65"/>
        <v>122.93794186959938</v>
      </c>
      <c r="F172" s="20">
        <v>92.113007651559698</v>
      </c>
      <c r="G172" s="20">
        <f t="shared" si="66"/>
        <v>49.790814946789027</v>
      </c>
      <c r="H172" s="6"/>
      <c r="I172" s="21">
        <f t="shared" si="67"/>
        <v>28.338540094928305</v>
      </c>
      <c r="J172" s="25">
        <f t="shared" si="68"/>
        <v>8.9832869080779929</v>
      </c>
      <c r="K172" s="20">
        <v>0.70785070785070603</v>
      </c>
      <c r="L172" s="38">
        <f t="shared" si="69"/>
        <v>12.97034608897788</v>
      </c>
      <c r="M172" s="39">
        <f t="shared" si="70"/>
        <v>8.9832869080780142</v>
      </c>
      <c r="N172" s="9"/>
      <c r="O172" s="9"/>
      <c r="P172" s="78">
        <f t="shared" si="64"/>
        <v>6.8917885701263977</v>
      </c>
      <c r="Q172" s="78">
        <v>8.9832869080780142</v>
      </c>
      <c r="R172" s="78"/>
      <c r="S172" s="6"/>
      <c r="T172" s="6"/>
      <c r="U172" s="6"/>
      <c r="V172" s="20">
        <v>154.5</v>
      </c>
      <c r="W172" s="20">
        <v>156.9</v>
      </c>
      <c r="X172" s="20">
        <f t="shared" si="73"/>
        <v>0</v>
      </c>
      <c r="Y172" s="20">
        <f t="shared" si="74"/>
        <v>0.83547557840617515</v>
      </c>
      <c r="Z172" s="20">
        <f t="shared" si="71"/>
        <v>7.8157711095603544</v>
      </c>
      <c r="AA172" s="20">
        <f t="shared" si="72"/>
        <v>9.2618384401114362</v>
      </c>
      <c r="AC172" s="3"/>
    </row>
    <row r="173" spans="2:29">
      <c r="B173" s="6"/>
      <c r="C173" s="19" t="s">
        <v>53</v>
      </c>
      <c r="D173" s="20">
        <v>155.1</v>
      </c>
      <c r="E173" s="20">
        <f t="shared" si="65"/>
        <v>121.8381775333857</v>
      </c>
      <c r="F173" s="20">
        <v>91.288993525603303</v>
      </c>
      <c r="G173" s="20">
        <f t="shared" si="66"/>
        <v>49.345401905731514</v>
      </c>
      <c r="H173" s="6"/>
      <c r="I173" s="21">
        <f t="shared" si="67"/>
        <v>28.08503238800883</v>
      </c>
      <c r="J173" s="25">
        <f t="shared" si="68"/>
        <v>7.113259668508265</v>
      </c>
      <c r="K173" s="20">
        <v>-0.89456869009585505</v>
      </c>
      <c r="L173" s="38">
        <f t="shared" si="69"/>
        <v>12.854317433868818</v>
      </c>
      <c r="M173" s="39">
        <f t="shared" si="70"/>
        <v>7.1132596685083316</v>
      </c>
      <c r="N173" s="9"/>
      <c r="O173" s="9"/>
      <c r="P173" s="78">
        <f t="shared" si="64"/>
        <v>6.8301367873904466</v>
      </c>
      <c r="Q173" s="78">
        <v>7.1132596685083316</v>
      </c>
      <c r="R173" s="78"/>
      <c r="S173" s="6"/>
      <c r="T173" s="6"/>
      <c r="U173" s="6"/>
      <c r="V173" s="20">
        <v>155.1</v>
      </c>
      <c r="W173" s="20">
        <v>155.1</v>
      </c>
      <c r="X173" s="20">
        <f t="shared" si="73"/>
        <v>0.38834951456310218</v>
      </c>
      <c r="Y173" s="20">
        <f t="shared" si="74"/>
        <v>-1.1472275334608151</v>
      </c>
      <c r="Z173" s="20">
        <f t="shared" si="71"/>
        <v>7.783182765809582</v>
      </c>
      <c r="AA173" s="20">
        <f t="shared" si="72"/>
        <v>7.0393374741200665</v>
      </c>
      <c r="AC173" s="3"/>
    </row>
    <row r="174" spans="2:29">
      <c r="B174" s="6"/>
      <c r="C174" s="19" t="s">
        <v>54</v>
      </c>
      <c r="D174" s="20">
        <v>155</v>
      </c>
      <c r="E174" s="20">
        <f t="shared" si="65"/>
        <v>121.75962293794188</v>
      </c>
      <c r="F174" s="20">
        <v>91.230135373749306</v>
      </c>
      <c r="G174" s="20">
        <f t="shared" si="66"/>
        <v>49.313586688513134</v>
      </c>
      <c r="H174" s="20">
        <f>SUM(E163:E174)/12</f>
        <v>119.93977481015975</v>
      </c>
      <c r="I174" s="21">
        <f t="shared" si="67"/>
        <v>28.066924694657448</v>
      </c>
      <c r="J174" s="25">
        <f t="shared" si="68"/>
        <v>6.4560439560439553</v>
      </c>
      <c r="K174" s="20">
        <v>-6.44745325596318E-2</v>
      </c>
      <c r="L174" s="38">
        <f t="shared" si="69"/>
        <v>12.846029672789603</v>
      </c>
      <c r="M174" s="39">
        <f t="shared" si="70"/>
        <v>6.4560439560439775</v>
      </c>
      <c r="N174" s="25">
        <f>SUM(J163:J174)/12</f>
        <v>8.555586829626435</v>
      </c>
      <c r="O174" s="25"/>
      <c r="P174" s="78">
        <f t="shared" si="64"/>
        <v>6.8257330886235934</v>
      </c>
      <c r="Q174" s="78">
        <v>6.4560439560439775</v>
      </c>
      <c r="R174" s="79"/>
      <c r="S174" s="6"/>
      <c r="T174" s="6"/>
      <c r="U174" s="6"/>
      <c r="V174" s="20">
        <v>155.30000000000001</v>
      </c>
      <c r="W174" s="20">
        <v>154.9</v>
      </c>
      <c r="X174" s="20">
        <f t="shared" si="73"/>
        <v>0.12894906511928816</v>
      </c>
      <c r="Y174" s="20">
        <f t="shared" si="74"/>
        <v>-0.12894906511926596</v>
      </c>
      <c r="Z174" s="20">
        <f t="shared" si="71"/>
        <v>6.3698630136986401</v>
      </c>
      <c r="AA174" s="20">
        <f t="shared" si="72"/>
        <v>6.3873626373626369</v>
      </c>
      <c r="AC174" s="3"/>
    </row>
    <row r="175" spans="2:29">
      <c r="B175" s="6"/>
      <c r="C175" s="6"/>
      <c r="D175" s="6"/>
      <c r="E175" s="6"/>
      <c r="F175" s="6"/>
      <c r="G175" s="6"/>
      <c r="H175" s="6"/>
      <c r="I175" s="21"/>
      <c r="J175" s="9"/>
      <c r="K175" s="6"/>
      <c r="L175" s="38"/>
      <c r="M175" s="38"/>
      <c r="N175" s="9"/>
      <c r="O175" s="9"/>
      <c r="R175" s="78"/>
      <c r="S175" s="6"/>
      <c r="T175" s="6"/>
      <c r="U175" s="6"/>
      <c r="V175" s="6"/>
      <c r="W175" s="6"/>
      <c r="X175" s="6"/>
      <c r="Y175" s="6"/>
      <c r="Z175" s="6"/>
      <c r="AA175" s="6"/>
      <c r="AC175" s="3"/>
    </row>
    <row r="176" spans="2:29">
      <c r="B176" s="19" t="s">
        <v>65</v>
      </c>
      <c r="C176" s="19" t="s">
        <v>43</v>
      </c>
      <c r="D176" s="20">
        <v>155.4</v>
      </c>
      <c r="E176" s="20">
        <f t="shared" ref="E176:E187" si="75">D176/1.273</f>
        <v>122.07384131971722</v>
      </c>
      <c r="F176" s="20">
        <v>91.465567981165407</v>
      </c>
      <c r="G176" s="20">
        <f t="shared" ref="G176:G183" si="76">(F176/1.85)</f>
        <v>49.440847557386704</v>
      </c>
      <c r="H176" s="6"/>
      <c r="I176" s="21">
        <f t="shared" ref="I176:I187" si="77">G176/1.757</f>
        <v>28.139355468063009</v>
      </c>
      <c r="J176" s="25">
        <f t="shared" ref="J176:J187" si="78">(D176/D163-1)*100</f>
        <v>5.6424201223657544</v>
      </c>
      <c r="K176" s="20">
        <v>0.25806451612903503</v>
      </c>
      <c r="L176" s="38">
        <f t="shared" ref="L176:L187" si="79">I176/$S$3</f>
        <v>12.879180717106477</v>
      </c>
      <c r="M176" s="39">
        <f t="shared" ref="M176:M187" si="80">(G176/G163-1)*100</f>
        <v>5.642420122365821</v>
      </c>
      <c r="N176" s="9"/>
      <c r="O176" s="9"/>
      <c r="P176" s="78">
        <f t="shared" si="64"/>
        <v>6.8433478836910089</v>
      </c>
      <c r="Q176" s="78">
        <v>5.642420122365821</v>
      </c>
      <c r="R176" s="78"/>
      <c r="S176" s="6"/>
      <c r="T176" s="6"/>
      <c r="U176" s="6"/>
      <c r="V176" s="20">
        <v>155.5</v>
      </c>
      <c r="W176" s="20">
        <v>155.4</v>
      </c>
      <c r="X176" s="20">
        <f>((V176/V174)-1)*100</f>
        <v>0.12878300064391723</v>
      </c>
      <c r="Y176" s="20">
        <f>((W176/W174)-1)*100</f>
        <v>0.32278889606196515</v>
      </c>
      <c r="Z176" s="20">
        <f t="shared" ref="Z176:AA183" si="81">((V176/V163)-1)*100</f>
        <v>5.9264305177111565</v>
      </c>
      <c r="AA176" s="20">
        <f t="shared" si="81"/>
        <v>5.5706521739130599</v>
      </c>
      <c r="AC176" s="3"/>
    </row>
    <row r="177" spans="2:35">
      <c r="B177" s="6"/>
      <c r="C177" s="19" t="s">
        <v>44</v>
      </c>
      <c r="D177" s="20">
        <v>156.5</v>
      </c>
      <c r="E177" s="20">
        <f t="shared" si="75"/>
        <v>122.93794186959938</v>
      </c>
      <c r="F177" s="20">
        <v>92.113007651559698</v>
      </c>
      <c r="G177" s="20">
        <f t="shared" si="76"/>
        <v>49.790814946789027</v>
      </c>
      <c r="H177" s="6"/>
      <c r="I177" s="21">
        <f t="shared" si="77"/>
        <v>28.338540094928305</v>
      </c>
      <c r="J177" s="25">
        <f t="shared" si="78"/>
        <v>5.3872053872053849</v>
      </c>
      <c r="K177" s="20">
        <v>0.70785070785070603</v>
      </c>
      <c r="L177" s="38">
        <f t="shared" si="79"/>
        <v>12.97034608897788</v>
      </c>
      <c r="M177" s="39">
        <f t="shared" si="80"/>
        <v>5.3872053872053405</v>
      </c>
      <c r="N177" s="9"/>
      <c r="O177" s="9"/>
      <c r="P177" s="78">
        <f t="shared" si="64"/>
        <v>6.8917885701263977</v>
      </c>
      <c r="Q177" s="78">
        <v>5.3872053872053627</v>
      </c>
      <c r="R177" s="78"/>
      <c r="S177" s="6"/>
      <c r="T177" s="6"/>
      <c r="U177" s="6"/>
      <c r="V177" s="20">
        <v>157</v>
      </c>
      <c r="W177" s="20">
        <v>156.30000000000001</v>
      </c>
      <c r="X177" s="20">
        <f t="shared" ref="X177:Y184" si="82">((V177/V176)-1)*100</f>
        <v>0.96463022508037621</v>
      </c>
      <c r="Y177" s="20">
        <f t="shared" si="82"/>
        <v>0.5791505791505891</v>
      </c>
      <c r="Z177" s="20">
        <f t="shared" si="81"/>
        <v>6.6576086956521729</v>
      </c>
      <c r="AA177" s="20">
        <f t="shared" si="81"/>
        <v>4.6184738955823423</v>
      </c>
      <c r="AC177" s="3"/>
    </row>
    <row r="178" spans="2:35">
      <c r="B178" s="6"/>
      <c r="C178" s="19" t="s">
        <v>45</v>
      </c>
      <c r="D178" s="20">
        <v>158.1</v>
      </c>
      <c r="E178" s="20">
        <f t="shared" si="75"/>
        <v>124.1948153967007</v>
      </c>
      <c r="F178" s="20">
        <v>93.054738081224201</v>
      </c>
      <c r="G178" s="20">
        <f t="shared" si="76"/>
        <v>50.29985842228335</v>
      </c>
      <c r="H178" s="6"/>
      <c r="I178" s="21">
        <f t="shared" si="77"/>
        <v>28.628263188550569</v>
      </c>
      <c r="J178" s="25">
        <f t="shared" si="78"/>
        <v>5.894172806429987</v>
      </c>
      <c r="K178" s="20">
        <v>1.0223642172523899</v>
      </c>
      <c r="L178" s="38">
        <f t="shared" si="79"/>
        <v>13.102950266245383</v>
      </c>
      <c r="M178" s="39">
        <f t="shared" si="80"/>
        <v>5.8941728064298982</v>
      </c>
      <c r="N178" s="9"/>
      <c r="O178" s="9"/>
      <c r="P178" s="78">
        <f t="shared" si="64"/>
        <v>6.9622477503960596</v>
      </c>
      <c r="Q178" s="78">
        <v>5.8941728064298982</v>
      </c>
      <c r="R178" s="78"/>
      <c r="S178" s="6"/>
      <c r="T178" s="6"/>
      <c r="U178" s="6"/>
      <c r="V178" s="20">
        <v>159.6</v>
      </c>
      <c r="W178" s="20">
        <v>157.9</v>
      </c>
      <c r="X178" s="20">
        <f t="shared" si="82"/>
        <v>1.6560509554140124</v>
      </c>
      <c r="Y178" s="20">
        <f t="shared" si="82"/>
        <v>1.0236724248240625</v>
      </c>
      <c r="Z178" s="20">
        <f t="shared" si="81"/>
        <v>7.2580645161290258</v>
      </c>
      <c r="AA178" s="20">
        <f t="shared" si="81"/>
        <v>5.6894243641231634</v>
      </c>
      <c r="AC178" s="3"/>
    </row>
    <row r="179" spans="2:35">
      <c r="B179" s="6"/>
      <c r="C179" s="19" t="s">
        <v>46</v>
      </c>
      <c r="D179" s="20">
        <v>160.9</v>
      </c>
      <c r="E179" s="20">
        <f t="shared" si="75"/>
        <v>126.39434406912805</v>
      </c>
      <c r="F179" s="20">
        <v>94.702766333137106</v>
      </c>
      <c r="G179" s="20">
        <f t="shared" si="76"/>
        <v>51.190684504398433</v>
      </c>
      <c r="H179" s="6"/>
      <c r="I179" s="21">
        <f t="shared" si="77"/>
        <v>29.135278602389548</v>
      </c>
      <c r="J179" s="25">
        <f t="shared" si="78"/>
        <v>7.0525615435794942</v>
      </c>
      <c r="K179" s="20">
        <v>1.77103099304238</v>
      </c>
      <c r="L179" s="38">
        <f t="shared" si="79"/>
        <v>13.33500757646352</v>
      </c>
      <c r="M179" s="39">
        <f t="shared" si="80"/>
        <v>7.0525615435794275</v>
      </c>
      <c r="N179" s="9"/>
      <c r="O179" s="9"/>
      <c r="P179" s="78">
        <f t="shared" si="64"/>
        <v>7.0855513158679706</v>
      </c>
      <c r="Q179" s="78">
        <v>7.0525615435794498</v>
      </c>
      <c r="R179" s="78"/>
      <c r="S179" s="6"/>
      <c r="T179" s="6"/>
      <c r="U179" s="6"/>
      <c r="V179" s="20">
        <v>163.5</v>
      </c>
      <c r="W179" s="20">
        <v>160.5</v>
      </c>
      <c r="X179" s="20">
        <f t="shared" si="82"/>
        <v>2.4436090225564033</v>
      </c>
      <c r="Y179" s="20">
        <f t="shared" si="82"/>
        <v>1.6466117796073432</v>
      </c>
      <c r="Z179" s="20">
        <f t="shared" si="81"/>
        <v>9.0727151434289546</v>
      </c>
      <c r="AA179" s="20">
        <f t="shared" si="81"/>
        <v>6.715425531914887</v>
      </c>
      <c r="AC179" s="3"/>
    </row>
    <row r="180" spans="2:35">
      <c r="B180" s="6"/>
      <c r="C180" s="19" t="s">
        <v>47</v>
      </c>
      <c r="D180" s="20">
        <v>163.69999999999999</v>
      </c>
      <c r="E180" s="20">
        <f t="shared" si="75"/>
        <v>128.59387274155537</v>
      </c>
      <c r="F180" s="20">
        <v>96.350794585049996</v>
      </c>
      <c r="G180" s="20">
        <f t="shared" si="76"/>
        <v>52.08151058651351</v>
      </c>
      <c r="H180" s="6"/>
      <c r="I180" s="21">
        <f t="shared" si="77"/>
        <v>29.642294016228522</v>
      </c>
      <c r="J180" s="25">
        <f t="shared" si="78"/>
        <v>8.0528052805280517</v>
      </c>
      <c r="K180" s="20">
        <v>1.74021131137352</v>
      </c>
      <c r="L180" s="38">
        <f t="shared" si="79"/>
        <v>13.567064886681655</v>
      </c>
      <c r="M180" s="39">
        <f t="shared" si="80"/>
        <v>8.0528052805279629</v>
      </c>
      <c r="N180" s="9"/>
      <c r="O180" s="9"/>
      <c r="P180" s="78">
        <f t="shared" si="64"/>
        <v>7.2088548813398807</v>
      </c>
      <c r="Q180" s="78">
        <v>8.0528052805279629</v>
      </c>
      <c r="R180" s="78"/>
      <c r="S180" s="6"/>
      <c r="T180" s="6"/>
      <c r="U180" s="6"/>
      <c r="V180" s="20">
        <v>165.2</v>
      </c>
      <c r="W180" s="20">
        <v>163.5</v>
      </c>
      <c r="X180" s="20">
        <f t="shared" si="82"/>
        <v>1.039755351681948</v>
      </c>
      <c r="Y180" s="20">
        <f t="shared" si="82"/>
        <v>1.8691588785046731</v>
      </c>
      <c r="Z180" s="20">
        <f t="shared" si="81"/>
        <v>9.114927344782032</v>
      </c>
      <c r="AA180" s="20">
        <f t="shared" si="81"/>
        <v>7.8496042216358974</v>
      </c>
      <c r="AC180" s="3"/>
    </row>
    <row r="181" spans="2:35">
      <c r="B181" s="6"/>
      <c r="C181" s="19" t="s">
        <v>48</v>
      </c>
      <c r="D181" s="20">
        <v>166.7</v>
      </c>
      <c r="E181" s="20">
        <f t="shared" si="75"/>
        <v>130.95051060487037</v>
      </c>
      <c r="F181" s="20">
        <v>98.116539140670994</v>
      </c>
      <c r="G181" s="20">
        <f t="shared" si="76"/>
        <v>53.035967103065403</v>
      </c>
      <c r="H181" s="6"/>
      <c r="I181" s="21">
        <f t="shared" si="77"/>
        <v>30.185524816770293</v>
      </c>
      <c r="J181" s="25">
        <f t="shared" si="78"/>
        <v>8.6701434159061073</v>
      </c>
      <c r="K181" s="20">
        <v>1.8326206475259501</v>
      </c>
      <c r="L181" s="38">
        <f t="shared" si="79"/>
        <v>13.815697719058235</v>
      </c>
      <c r="M181" s="39">
        <f t="shared" si="80"/>
        <v>8.6701434159060842</v>
      </c>
      <c r="N181" s="9"/>
      <c r="O181" s="9"/>
      <c r="P181" s="78">
        <f t="shared" si="64"/>
        <v>7.3409658443455026</v>
      </c>
      <c r="Q181" s="78">
        <v>8.6701434159061073</v>
      </c>
      <c r="R181" s="78"/>
      <c r="S181" s="6"/>
      <c r="T181" s="6"/>
      <c r="U181" s="6"/>
      <c r="V181" s="20">
        <v>167</v>
      </c>
      <c r="W181" s="20">
        <v>166.7</v>
      </c>
      <c r="X181" s="20">
        <f t="shared" si="82"/>
        <v>1.0895883777239712</v>
      </c>
      <c r="Y181" s="20">
        <f t="shared" si="82"/>
        <v>1.957186544342493</v>
      </c>
      <c r="Z181" s="20">
        <f t="shared" si="81"/>
        <v>10.522832561217733</v>
      </c>
      <c r="AA181" s="20">
        <f t="shared" si="81"/>
        <v>8.3875162548764379</v>
      </c>
      <c r="AC181" s="3"/>
    </row>
    <row r="182" spans="2:35">
      <c r="B182" s="6"/>
      <c r="C182" s="19" t="s">
        <v>49</v>
      </c>
      <c r="D182" s="20">
        <v>168.7</v>
      </c>
      <c r="E182" s="20">
        <f t="shared" si="75"/>
        <v>132.52160251374704</v>
      </c>
      <c r="F182" s="20">
        <v>99.293702177751598</v>
      </c>
      <c r="G182" s="20">
        <f t="shared" si="76"/>
        <v>53.672271447433296</v>
      </c>
      <c r="H182" s="6"/>
      <c r="I182" s="21">
        <f t="shared" si="77"/>
        <v>30.547678683798122</v>
      </c>
      <c r="J182" s="25">
        <f t="shared" si="78"/>
        <v>9.1909385113268627</v>
      </c>
      <c r="K182" s="20">
        <v>1.19976004799041</v>
      </c>
      <c r="L182" s="38">
        <f t="shared" si="79"/>
        <v>13.981452940642612</v>
      </c>
      <c r="M182" s="39">
        <f t="shared" si="80"/>
        <v>9.1909385113268627</v>
      </c>
      <c r="N182" s="9"/>
      <c r="O182" s="9"/>
      <c r="P182" s="78">
        <f t="shared" si="64"/>
        <v>7.4290398196825782</v>
      </c>
      <c r="Q182" s="78">
        <v>9.1909385113268627</v>
      </c>
      <c r="R182" s="78"/>
      <c r="S182" s="6"/>
      <c r="T182" s="6"/>
      <c r="U182" s="6"/>
      <c r="V182" s="20">
        <v>168.4</v>
      </c>
      <c r="W182" s="20">
        <v>168.8</v>
      </c>
      <c r="X182" s="20">
        <f t="shared" si="82"/>
        <v>0.83832335329341312</v>
      </c>
      <c r="Y182" s="20">
        <f t="shared" si="82"/>
        <v>1.2597480503899305</v>
      </c>
      <c r="Z182" s="20">
        <f t="shared" si="81"/>
        <v>10.137344669718761</v>
      </c>
      <c r="AA182" s="20">
        <f t="shared" si="81"/>
        <v>9.0439276485788191</v>
      </c>
      <c r="AC182" s="3"/>
      <c r="AE182" s="6"/>
      <c r="AF182" s="6"/>
      <c r="AG182" s="24"/>
      <c r="AH182" s="24"/>
      <c r="AI182" s="24"/>
    </row>
    <row r="183" spans="2:35">
      <c r="B183" s="6"/>
      <c r="C183" s="19" t="s">
        <v>50</v>
      </c>
      <c r="D183" s="20">
        <v>168.2</v>
      </c>
      <c r="E183" s="20">
        <f t="shared" si="75"/>
        <v>132.12882953652789</v>
      </c>
      <c r="F183" s="20">
        <v>98.999411418481401</v>
      </c>
      <c r="G183" s="20">
        <f t="shared" si="76"/>
        <v>53.513195361341296</v>
      </c>
      <c r="H183" s="6"/>
      <c r="I183" s="21">
        <f t="shared" si="77"/>
        <v>30.45714021704115</v>
      </c>
      <c r="J183" s="25">
        <f t="shared" si="78"/>
        <v>8.0976863753213344</v>
      </c>
      <c r="K183" s="20">
        <v>-0.29638411381150997</v>
      </c>
      <c r="L183" s="38">
        <f t="shared" si="79"/>
        <v>13.940014135246511</v>
      </c>
      <c r="M183" s="39">
        <f t="shared" si="80"/>
        <v>8.0976863753213344</v>
      </c>
      <c r="N183" s="9"/>
      <c r="O183" s="9"/>
      <c r="P183" s="78">
        <f t="shared" si="64"/>
        <v>7.4070213258483069</v>
      </c>
      <c r="Q183" s="78">
        <v>8.0976863753213344</v>
      </c>
      <c r="R183" s="78"/>
      <c r="S183" s="6"/>
      <c r="T183" s="6"/>
      <c r="U183" s="6"/>
      <c r="V183" s="20">
        <v>169.1</v>
      </c>
      <c r="W183" s="20">
        <v>168</v>
      </c>
      <c r="X183" s="20">
        <f t="shared" si="82"/>
        <v>0.41567695961994833</v>
      </c>
      <c r="Y183" s="20">
        <f t="shared" si="82"/>
        <v>-0.47393364928910442</v>
      </c>
      <c r="Z183" s="20">
        <f t="shared" si="81"/>
        <v>9.026434558349461</v>
      </c>
      <c r="AA183" s="20">
        <f t="shared" si="81"/>
        <v>7.899807321772645</v>
      </c>
      <c r="AC183" s="3"/>
      <c r="AE183" s="6"/>
      <c r="AF183" s="6"/>
      <c r="AG183" s="6"/>
      <c r="AH183" s="6"/>
      <c r="AI183" s="6"/>
    </row>
    <row r="184" spans="2:35">
      <c r="B184" s="6"/>
      <c r="C184" s="19" t="s">
        <v>51</v>
      </c>
      <c r="D184" s="20">
        <v>169.9</v>
      </c>
      <c r="E184" s="20">
        <f t="shared" si="75"/>
        <v>133.46425765907307</v>
      </c>
      <c r="F184" s="20">
        <v>100</v>
      </c>
      <c r="G184" s="20">
        <f>F184*100/F$264</f>
        <v>54.054054054054056</v>
      </c>
      <c r="H184" s="6"/>
      <c r="I184" s="21">
        <f t="shared" si="77"/>
        <v>30.764971004014832</v>
      </c>
      <c r="J184" s="25">
        <f t="shared" si="78"/>
        <v>9.3307593307593315</v>
      </c>
      <c r="K184" s="20">
        <v>1.01070154577885</v>
      </c>
      <c r="L184" s="38">
        <f t="shared" si="79"/>
        <v>14.080906073593246</v>
      </c>
      <c r="M184" s="39">
        <f t="shared" si="80"/>
        <v>9.3307593307593315</v>
      </c>
      <c r="N184" s="9"/>
      <c r="O184" s="9"/>
      <c r="P184" s="78">
        <f t="shared" si="64"/>
        <v>7.4818842048848282</v>
      </c>
      <c r="Q184" s="78">
        <v>9.3307593307593315</v>
      </c>
      <c r="R184" s="78"/>
      <c r="S184" s="21">
        <v>100</v>
      </c>
      <c r="T184" s="21">
        <v>100</v>
      </c>
      <c r="U184" s="21">
        <v>100</v>
      </c>
      <c r="V184" s="20">
        <v>170.6</v>
      </c>
      <c r="W184" s="20">
        <v>169.7</v>
      </c>
      <c r="X184" s="20">
        <f t="shared" si="82"/>
        <v>0.88704908338261834</v>
      </c>
      <c r="Y184" s="20">
        <f t="shared" si="82"/>
        <v>1.0119047619047583</v>
      </c>
      <c r="Z184" s="20">
        <v>10.42071197411</v>
      </c>
      <c r="AA184" s="20">
        <v>9.0616966580976808</v>
      </c>
      <c r="AC184" s="3"/>
      <c r="AE184" s="26"/>
      <c r="AF184" s="24"/>
      <c r="AG184" s="21"/>
      <c r="AH184" s="21"/>
      <c r="AI184" s="21"/>
    </row>
    <row r="185" spans="2:35">
      <c r="B185" s="6"/>
      <c r="C185" s="19" t="s">
        <v>52</v>
      </c>
      <c r="D185" s="20">
        <v>170.4</v>
      </c>
      <c r="E185" s="20">
        <f t="shared" si="75"/>
        <v>133.85703063629225</v>
      </c>
      <c r="F185" s="20">
        <v>100.29429075927</v>
      </c>
      <c r="G185" s="20">
        <f>F185*100/F$264</f>
        <v>54.21313014014595</v>
      </c>
      <c r="H185" s="6"/>
      <c r="I185" s="21">
        <f t="shared" si="77"/>
        <v>30.855509470771743</v>
      </c>
      <c r="J185" s="25">
        <f t="shared" si="78"/>
        <v>8.8817891373802027</v>
      </c>
      <c r="K185" s="20">
        <v>0.29429075927015402</v>
      </c>
      <c r="L185" s="38">
        <f t="shared" si="79"/>
        <v>14.122344878989319</v>
      </c>
      <c r="M185" s="39">
        <f t="shared" si="80"/>
        <v>8.8817891373800695</v>
      </c>
      <c r="N185" s="9"/>
      <c r="O185" s="9"/>
      <c r="P185" s="78">
        <f t="shared" si="64"/>
        <v>7.5039026987190853</v>
      </c>
      <c r="Q185" s="78">
        <v>8.8817891373800695</v>
      </c>
      <c r="R185" s="78"/>
      <c r="S185" s="21">
        <v>100.8</v>
      </c>
      <c r="T185" s="21">
        <v>100.4</v>
      </c>
      <c r="U185" s="21">
        <v>100.2</v>
      </c>
      <c r="V185" s="27">
        <v>100.4</v>
      </c>
      <c r="W185" s="27">
        <v>100.2</v>
      </c>
      <c r="X185" s="20">
        <v>0.40000000000000102</v>
      </c>
      <c r="Y185" s="20">
        <v>0.20000000000000701</v>
      </c>
      <c r="Z185" s="20">
        <v>10.8623948220065</v>
      </c>
      <c r="AA185" s="20">
        <v>8.3743785850860402</v>
      </c>
      <c r="AC185" s="3"/>
      <c r="AE185" s="26"/>
      <c r="AF185" s="24"/>
      <c r="AG185" s="21"/>
      <c r="AH185" s="21"/>
      <c r="AI185" s="21"/>
    </row>
    <row r="186" spans="2:35">
      <c r="B186" s="6"/>
      <c r="C186" s="19" t="s">
        <v>53</v>
      </c>
      <c r="D186" s="20">
        <v>170.9</v>
      </c>
      <c r="E186" s="20">
        <f t="shared" si="75"/>
        <v>134.2498036135114</v>
      </c>
      <c r="F186" s="20">
        <v>100.58858151854</v>
      </c>
      <c r="G186" s="20">
        <f>F186*100/F$264</f>
        <v>54.372206226237836</v>
      </c>
      <c r="H186" s="6"/>
      <c r="I186" s="21">
        <f t="shared" si="77"/>
        <v>30.94604793752865</v>
      </c>
      <c r="J186" s="25">
        <f t="shared" si="78"/>
        <v>10.186976144422966</v>
      </c>
      <c r="K186" s="20">
        <v>0.29342723004695798</v>
      </c>
      <c r="L186" s="38">
        <f t="shared" si="79"/>
        <v>14.16378368438539</v>
      </c>
      <c r="M186" s="39">
        <f t="shared" si="80"/>
        <v>10.186976144422587</v>
      </c>
      <c r="N186" s="9"/>
      <c r="O186" s="9"/>
      <c r="P186" s="78">
        <f t="shared" si="64"/>
        <v>7.5259211925533425</v>
      </c>
      <c r="Q186" s="78">
        <v>10.186976144422587</v>
      </c>
      <c r="R186" s="78"/>
      <c r="S186" s="21">
        <v>101.7</v>
      </c>
      <c r="T186" s="21">
        <v>100.5</v>
      </c>
      <c r="U186" s="21">
        <v>101</v>
      </c>
      <c r="V186" s="27">
        <v>101.2</v>
      </c>
      <c r="W186" s="27">
        <v>99.8</v>
      </c>
      <c r="X186" s="20">
        <f>((V186/V185)-1)*100</f>
        <v>0.79681274900398336</v>
      </c>
      <c r="Y186" s="20">
        <f>((W186/W185)-1)*100</f>
        <v>-0.39920159680639777</v>
      </c>
      <c r="Z186" s="20">
        <v>11.313475177305</v>
      </c>
      <c r="AA186" s="20">
        <v>9.1944551901998803</v>
      </c>
      <c r="AC186" s="3"/>
      <c r="AE186" s="26"/>
      <c r="AF186" s="24"/>
      <c r="AG186" s="21"/>
      <c r="AH186" s="21"/>
      <c r="AI186" s="21"/>
    </row>
    <row r="187" spans="2:35">
      <c r="B187" s="6"/>
      <c r="C187" s="19" t="s">
        <v>54</v>
      </c>
      <c r="D187" s="20">
        <v>171.1</v>
      </c>
      <c r="E187" s="20">
        <f t="shared" si="75"/>
        <v>134.40691280439907</v>
      </c>
      <c r="F187" s="20">
        <v>100.706297822248</v>
      </c>
      <c r="G187" s="20">
        <f>F187*100/F$264</f>
        <v>54.435836660674596</v>
      </c>
      <c r="H187" s="20">
        <f>SUM(E176:E187)/12</f>
        <v>129.64781356376014</v>
      </c>
      <c r="I187" s="21">
        <f t="shared" si="77"/>
        <v>30.982263324231418</v>
      </c>
      <c r="J187" s="25">
        <f t="shared" si="78"/>
        <v>10.387096774193537</v>
      </c>
      <c r="K187" s="20">
        <v>0.117027501462831</v>
      </c>
      <c r="L187" s="38">
        <f t="shared" si="79"/>
        <v>14.180359206543821</v>
      </c>
      <c r="M187" s="39">
        <f t="shared" si="80"/>
        <v>10.387096774193093</v>
      </c>
      <c r="N187" s="25">
        <f>SUM(J176:J187)/12</f>
        <v>8.0645462357849187</v>
      </c>
      <c r="O187" s="25"/>
      <c r="P187" s="78">
        <f t="shared" si="64"/>
        <v>7.5347285900870471</v>
      </c>
      <c r="Q187" s="78">
        <v>10.387096774193116</v>
      </c>
      <c r="R187" s="79"/>
      <c r="S187" s="21">
        <v>100.8</v>
      </c>
      <c r="T187" s="21">
        <v>100.2</v>
      </c>
      <c r="U187" s="21">
        <v>100.8</v>
      </c>
      <c r="V187" s="27">
        <v>100.7</v>
      </c>
      <c r="W187" s="27">
        <v>100.8</v>
      </c>
      <c r="X187" s="20">
        <f>((V187/V186)-1)*100</f>
        <v>-0.49407114624505644</v>
      </c>
      <c r="Y187" s="20">
        <f>((W187/W186)-1)*100</f>
        <v>1.002004008016022</v>
      </c>
      <c r="Z187" s="20">
        <v>10.6208628461043</v>
      </c>
      <c r="AA187" s="20">
        <v>10.430987734022001</v>
      </c>
      <c r="AC187" s="3"/>
      <c r="AE187" s="26"/>
      <c r="AF187" s="24"/>
      <c r="AG187" s="21"/>
      <c r="AH187" s="21"/>
      <c r="AI187" s="21"/>
    </row>
    <row r="188" spans="2:35">
      <c r="B188" s="6"/>
      <c r="C188" s="6"/>
      <c r="D188" s="6"/>
      <c r="E188" s="6"/>
      <c r="F188" s="6"/>
      <c r="G188" s="6"/>
      <c r="H188" s="6"/>
      <c r="I188" s="21"/>
      <c r="J188" s="9"/>
      <c r="K188" s="6"/>
      <c r="L188" s="38"/>
      <c r="M188" s="38"/>
      <c r="N188" s="9"/>
      <c r="O188" s="9"/>
      <c r="R188" s="78"/>
      <c r="S188" s="6"/>
      <c r="T188" s="6"/>
      <c r="U188" s="6"/>
      <c r="V188" s="6"/>
      <c r="W188" s="6"/>
      <c r="X188" s="6"/>
      <c r="Y188" s="6"/>
      <c r="Z188" s="6"/>
      <c r="AA188" s="6"/>
      <c r="AC188" s="3"/>
      <c r="AE188" s="26"/>
      <c r="AF188" s="6"/>
      <c r="AG188" s="6"/>
      <c r="AH188" s="6"/>
      <c r="AI188" s="6"/>
    </row>
    <row r="189" spans="2:35">
      <c r="B189" s="19" t="s">
        <v>66</v>
      </c>
      <c r="C189" s="19" t="s">
        <v>43</v>
      </c>
      <c r="D189" s="20">
        <v>173.6</v>
      </c>
      <c r="E189" s="20">
        <f t="shared" ref="E189:E200" si="83">D189/1.273</f>
        <v>136.37077769049489</v>
      </c>
      <c r="F189" s="20">
        <v>102.177751618599</v>
      </c>
      <c r="G189" s="20">
        <f t="shared" ref="G189:G200" si="84">F189*100/F$264</f>
        <v>55.231217091134589</v>
      </c>
      <c r="H189" s="6"/>
      <c r="I189" s="21">
        <f t="shared" ref="I189:I200" si="85">G189/1.757</f>
        <v>31.434955658016275</v>
      </c>
      <c r="J189" s="25">
        <f t="shared" ref="J189:J200" si="86">(D189/D176-1)*100</f>
        <v>11.711711711711704</v>
      </c>
      <c r="K189" s="20">
        <v>1.46113383985974</v>
      </c>
      <c r="L189" s="38">
        <f t="shared" ref="L189:L200" si="87">I189/$S$3</f>
        <v>14.387553233524326</v>
      </c>
      <c r="M189" s="39">
        <f t="shared" ref="M189:M200" si="88">(G189/G176-1)*100</f>
        <v>11.711711711711503</v>
      </c>
      <c r="N189" s="9"/>
      <c r="O189" s="9"/>
      <c r="P189" s="78">
        <f t="shared" si="64"/>
        <v>7.6448210592584092</v>
      </c>
      <c r="Q189" s="78">
        <v>11.71171171171148</v>
      </c>
      <c r="R189" s="78"/>
      <c r="S189" s="21">
        <v>102.3</v>
      </c>
      <c r="T189" s="21">
        <v>102.8</v>
      </c>
      <c r="U189" s="21">
        <v>104</v>
      </c>
      <c r="V189" s="27">
        <v>103.2</v>
      </c>
      <c r="W189" s="27">
        <v>100.9</v>
      </c>
      <c r="X189" s="20">
        <f>((V189/V187)-1)*100</f>
        <v>2.482621648460781</v>
      </c>
      <c r="Y189" s="20">
        <f>((W189/W187)-1)*100</f>
        <v>9.9206349206348854E-2</v>
      </c>
      <c r="Z189" s="20">
        <v>13.221350482315099</v>
      </c>
      <c r="AA189" s="20">
        <v>10.1848777348777</v>
      </c>
      <c r="AC189" s="3"/>
      <c r="AE189" s="26"/>
      <c r="AF189" s="24"/>
      <c r="AG189" s="21"/>
      <c r="AH189" s="21"/>
      <c r="AI189" s="21"/>
    </row>
    <row r="190" spans="2:35">
      <c r="B190" s="6"/>
      <c r="C190" s="19" t="s">
        <v>44</v>
      </c>
      <c r="D190" s="20">
        <v>175.7</v>
      </c>
      <c r="E190" s="20">
        <f t="shared" si="83"/>
        <v>138.0204241948154</v>
      </c>
      <c r="F190" s="20">
        <v>103.413772807534</v>
      </c>
      <c r="G190" s="20">
        <f t="shared" si="84"/>
        <v>55.899336652721082</v>
      </c>
      <c r="H190" s="6"/>
      <c r="I190" s="21">
        <f t="shared" si="85"/>
        <v>31.81521721839561</v>
      </c>
      <c r="J190" s="25">
        <f t="shared" si="86"/>
        <v>12.268370607028745</v>
      </c>
      <c r="K190" s="20">
        <v>1.2096774193548301</v>
      </c>
      <c r="L190" s="38">
        <f t="shared" si="87"/>
        <v>14.561596216187974</v>
      </c>
      <c r="M190" s="39">
        <f t="shared" si="88"/>
        <v>12.268370607028967</v>
      </c>
      <c r="N190" s="9"/>
      <c r="O190" s="9"/>
      <c r="P190" s="78">
        <f t="shared" si="64"/>
        <v>7.7372987333623673</v>
      </c>
      <c r="Q190" s="78">
        <v>12.268370607028967</v>
      </c>
      <c r="R190" s="78"/>
      <c r="S190" s="21">
        <v>104.1</v>
      </c>
      <c r="T190" s="21">
        <v>104.7</v>
      </c>
      <c r="U190" s="21">
        <v>105.7</v>
      </c>
      <c r="V190" s="27">
        <v>105</v>
      </c>
      <c r="W190" s="27">
        <v>101.4</v>
      </c>
      <c r="X190" s="20">
        <f t="shared" ref="X190:X200" si="89">((V190/V189)-1)*100</f>
        <v>1.744186046511631</v>
      </c>
      <c r="Y190" s="20">
        <f t="shared" ref="Y190:Y200" si="90">((W190/W189)-1)*100</f>
        <v>0.49554013875123815</v>
      </c>
      <c r="Z190" s="20">
        <v>14.0955414012739</v>
      </c>
      <c r="AA190" s="20">
        <v>10.093282149712101</v>
      </c>
      <c r="AC190" s="3"/>
      <c r="AE190" s="26"/>
      <c r="AF190" s="24"/>
      <c r="AG190" s="21"/>
      <c r="AH190" s="21"/>
      <c r="AI190" s="21"/>
    </row>
    <row r="191" spans="2:35">
      <c r="B191" s="6"/>
      <c r="C191" s="19" t="s">
        <v>45</v>
      </c>
      <c r="D191" s="20">
        <v>175.7</v>
      </c>
      <c r="E191" s="20">
        <f t="shared" si="83"/>
        <v>138.0204241948154</v>
      </c>
      <c r="F191" s="20">
        <v>103.413772807534</v>
      </c>
      <c r="G191" s="20">
        <f t="shared" si="84"/>
        <v>55.899336652721082</v>
      </c>
      <c r="H191" s="6"/>
      <c r="I191" s="21">
        <f t="shared" si="85"/>
        <v>31.81521721839561</v>
      </c>
      <c r="J191" s="25">
        <f t="shared" si="86"/>
        <v>11.132194813409235</v>
      </c>
      <c r="K191" s="20">
        <v>0</v>
      </c>
      <c r="L191" s="38">
        <f t="shared" si="87"/>
        <v>14.561596216187974</v>
      </c>
      <c r="M191" s="39">
        <f t="shared" si="88"/>
        <v>11.132194813409457</v>
      </c>
      <c r="N191" s="9"/>
      <c r="O191" s="9"/>
      <c r="P191" s="78">
        <f t="shared" si="64"/>
        <v>7.7372987333623673</v>
      </c>
      <c r="Q191" s="78">
        <v>11.13219481340948</v>
      </c>
      <c r="R191" s="78"/>
      <c r="S191" s="21">
        <v>103.3</v>
      </c>
      <c r="T191" s="21">
        <v>104.3</v>
      </c>
      <c r="U191" s="21">
        <v>106.2</v>
      </c>
      <c r="V191" s="27">
        <v>104.8</v>
      </c>
      <c r="W191" s="27">
        <v>101.5</v>
      </c>
      <c r="X191" s="20">
        <f t="shared" si="89"/>
        <v>-0.19047619047619646</v>
      </c>
      <c r="Y191" s="20">
        <f t="shared" si="90"/>
        <v>9.8619329388549559E-2</v>
      </c>
      <c r="Z191" s="20">
        <v>12.023057644110301</v>
      </c>
      <c r="AA191" s="20">
        <v>9.0851804939835308</v>
      </c>
      <c r="AC191" s="3"/>
      <c r="AE191" s="26"/>
      <c r="AF191" s="24"/>
      <c r="AG191" s="21"/>
      <c r="AH191" s="21"/>
      <c r="AI191" s="21"/>
    </row>
    <row r="192" spans="2:35">
      <c r="B192" s="6"/>
      <c r="C192" s="19" t="s">
        <v>46</v>
      </c>
      <c r="D192" s="20">
        <v>177.4</v>
      </c>
      <c r="E192" s="20">
        <f t="shared" si="83"/>
        <v>139.35585231736059</v>
      </c>
      <c r="F192" s="20">
        <v>104.414361389052</v>
      </c>
      <c r="G192" s="20">
        <f t="shared" si="84"/>
        <v>56.440195345433516</v>
      </c>
      <c r="H192" s="6"/>
      <c r="I192" s="21">
        <f t="shared" si="85"/>
        <v>32.123048005369107</v>
      </c>
      <c r="J192" s="25">
        <f t="shared" si="86"/>
        <v>10.254816656308275</v>
      </c>
      <c r="K192" s="20">
        <v>0.967558338076282</v>
      </c>
      <c r="L192" s="38">
        <f t="shared" si="87"/>
        <v>14.702488154534624</v>
      </c>
      <c r="M192" s="39">
        <f t="shared" si="88"/>
        <v>10.25481665630792</v>
      </c>
      <c r="N192" s="9"/>
      <c r="O192" s="9"/>
      <c r="P192" s="78">
        <f t="shared" si="64"/>
        <v>7.8121616123988451</v>
      </c>
      <c r="Q192" s="78">
        <v>10.254816656307941</v>
      </c>
      <c r="R192" s="78"/>
      <c r="S192" s="21">
        <v>104.5</v>
      </c>
      <c r="T192" s="21">
        <v>106.4</v>
      </c>
      <c r="U192" s="21">
        <v>108.5</v>
      </c>
      <c r="V192" s="27">
        <v>106.7</v>
      </c>
      <c r="W192" s="27">
        <v>101.2</v>
      </c>
      <c r="X192" s="20">
        <f t="shared" si="89"/>
        <v>1.8129770992366456</v>
      </c>
      <c r="Y192" s="20">
        <f t="shared" si="90"/>
        <v>-0.29556650246305161</v>
      </c>
      <c r="Z192" s="20">
        <v>11.333455657492401</v>
      </c>
      <c r="AA192" s="20">
        <v>7.0008722741433003</v>
      </c>
      <c r="AC192" s="3"/>
      <c r="AE192" s="26"/>
      <c r="AF192" s="24"/>
      <c r="AG192" s="21"/>
      <c r="AH192" s="21"/>
      <c r="AI192" s="21"/>
    </row>
    <row r="193" spans="2:35">
      <c r="B193" s="6"/>
      <c r="C193" s="19" t="s">
        <v>47</v>
      </c>
      <c r="D193" s="20">
        <v>178.9</v>
      </c>
      <c r="E193" s="20">
        <f t="shared" si="83"/>
        <v>140.53417124901807</v>
      </c>
      <c r="F193" s="20">
        <v>105.29723366686299</v>
      </c>
      <c r="G193" s="20">
        <f t="shared" si="84"/>
        <v>56.917423603709729</v>
      </c>
      <c r="H193" s="6"/>
      <c r="I193" s="21">
        <f t="shared" si="85"/>
        <v>32.394663405640145</v>
      </c>
      <c r="J193" s="25">
        <f t="shared" si="86"/>
        <v>9.285277947464877</v>
      </c>
      <c r="K193" s="20">
        <v>0.84554678692221097</v>
      </c>
      <c r="L193" s="38">
        <f t="shared" si="87"/>
        <v>14.826804570722983</v>
      </c>
      <c r="M193" s="39">
        <f t="shared" si="88"/>
        <v>9.2852779474650546</v>
      </c>
      <c r="N193" s="9"/>
      <c r="O193" s="9"/>
      <c r="P193" s="78">
        <f t="shared" si="64"/>
        <v>7.878217093901692</v>
      </c>
      <c r="Q193" s="78">
        <v>9.285277947465076</v>
      </c>
      <c r="R193" s="78"/>
      <c r="S193" s="21">
        <v>104.6</v>
      </c>
      <c r="T193" s="21">
        <v>106.9</v>
      </c>
      <c r="U193" s="21">
        <v>108.3</v>
      </c>
      <c r="V193" s="27">
        <v>106.7</v>
      </c>
      <c r="W193" s="27">
        <v>103.4</v>
      </c>
      <c r="X193" s="20">
        <f t="shared" si="89"/>
        <v>0</v>
      </c>
      <c r="Y193" s="20">
        <f t="shared" si="90"/>
        <v>2.1739130434782705</v>
      </c>
      <c r="Z193" s="20">
        <v>10.187772397094401</v>
      </c>
      <c r="AA193" s="20">
        <v>7.32097859327218</v>
      </c>
      <c r="AC193" s="3"/>
      <c r="AE193" s="26"/>
      <c r="AF193" s="24"/>
      <c r="AG193" s="21"/>
      <c r="AH193" s="21"/>
      <c r="AI193" s="21"/>
    </row>
    <row r="194" spans="2:35">
      <c r="B194" s="6"/>
      <c r="C194" s="19" t="s">
        <v>48</v>
      </c>
      <c r="D194" s="20">
        <v>182.6</v>
      </c>
      <c r="E194" s="20">
        <f t="shared" si="83"/>
        <v>143.44069128043992</v>
      </c>
      <c r="F194" s="20">
        <v>107.474985285462</v>
      </c>
      <c r="G194" s="20">
        <f t="shared" si="84"/>
        <v>58.094586640790261</v>
      </c>
      <c r="H194" s="6"/>
      <c r="I194" s="21">
        <f t="shared" si="85"/>
        <v>33.064648059641584</v>
      </c>
      <c r="J194" s="25">
        <f t="shared" si="86"/>
        <v>9.5380923815237004</v>
      </c>
      <c r="K194" s="20">
        <v>2.0681945220793598</v>
      </c>
      <c r="L194" s="38">
        <f t="shared" si="87"/>
        <v>15.133451730654063</v>
      </c>
      <c r="M194" s="39">
        <f t="shared" si="88"/>
        <v>9.5380923815236329</v>
      </c>
      <c r="N194" s="9"/>
      <c r="O194" s="9"/>
      <c r="P194" s="78">
        <f t="shared" si="64"/>
        <v>8.041153948275273</v>
      </c>
      <c r="Q194" s="78">
        <v>9.5380923815236329</v>
      </c>
      <c r="R194" s="78"/>
      <c r="S194" s="21">
        <v>106.2</v>
      </c>
      <c r="T194" s="21">
        <v>108.2</v>
      </c>
      <c r="U194" s="21">
        <v>109.4</v>
      </c>
      <c r="V194" s="27">
        <v>108.1</v>
      </c>
      <c r="W194" s="27">
        <v>106.8</v>
      </c>
      <c r="X194" s="20">
        <f t="shared" si="89"/>
        <v>1.3120899718837675</v>
      </c>
      <c r="Y194" s="20">
        <f t="shared" si="90"/>
        <v>3.2882011605415817</v>
      </c>
      <c r="Z194" s="20">
        <v>10.430299401197599</v>
      </c>
      <c r="AA194" s="20">
        <v>8.7220155968806292</v>
      </c>
      <c r="AC194" s="3"/>
      <c r="AE194" s="26"/>
      <c r="AF194" s="24"/>
      <c r="AG194" s="21"/>
      <c r="AH194" s="21"/>
      <c r="AI194" s="21"/>
    </row>
    <row r="195" spans="2:35">
      <c r="B195" s="6"/>
      <c r="C195" s="19" t="s">
        <v>49</v>
      </c>
      <c r="D195" s="20">
        <v>183</v>
      </c>
      <c r="E195" s="20">
        <f t="shared" si="83"/>
        <v>143.75490966221525</v>
      </c>
      <c r="F195" s="20">
        <v>107.710417892878</v>
      </c>
      <c r="G195" s="20">
        <f t="shared" si="84"/>
        <v>58.221847509663782</v>
      </c>
      <c r="H195" s="6"/>
      <c r="I195" s="21">
        <f t="shared" si="85"/>
        <v>33.13707883304712</v>
      </c>
      <c r="J195" s="25">
        <f t="shared" si="86"/>
        <v>8.4765856550089058</v>
      </c>
      <c r="K195" s="20">
        <v>0.21905805038335399</v>
      </c>
      <c r="L195" s="38">
        <f t="shared" si="87"/>
        <v>15.166602774970924</v>
      </c>
      <c r="M195" s="39">
        <f t="shared" si="88"/>
        <v>8.4765856550087513</v>
      </c>
      <c r="N195" s="9"/>
      <c r="O195" s="9"/>
      <c r="P195" s="78">
        <f t="shared" si="64"/>
        <v>8.0587687433426805</v>
      </c>
      <c r="Q195" s="78">
        <v>8.4765856550087726</v>
      </c>
      <c r="R195" s="78"/>
      <c r="S195" s="21">
        <v>106.8</v>
      </c>
      <c r="T195" s="21">
        <v>107.9</v>
      </c>
      <c r="U195" s="21">
        <v>109.9</v>
      </c>
      <c r="V195" s="27">
        <v>108.5</v>
      </c>
      <c r="W195" s="27">
        <v>106.7</v>
      </c>
      <c r="X195" s="20">
        <f t="shared" si="89"/>
        <v>0.37002775208141436</v>
      </c>
      <c r="Y195" s="20">
        <f t="shared" si="90"/>
        <v>-9.3632958801492805E-2</v>
      </c>
      <c r="Z195" s="20">
        <v>9.9174584323040307</v>
      </c>
      <c r="AA195" s="20">
        <v>7.2688981042654097</v>
      </c>
      <c r="AC195" s="3"/>
      <c r="AE195" s="26"/>
      <c r="AF195" s="24"/>
      <c r="AG195" s="21"/>
      <c r="AH195" s="21"/>
      <c r="AI195" s="21"/>
    </row>
    <row r="196" spans="2:35">
      <c r="B196" s="6"/>
      <c r="C196" s="19" t="s">
        <v>50</v>
      </c>
      <c r="D196" s="20">
        <v>183.8</v>
      </c>
      <c r="E196" s="20">
        <f t="shared" si="83"/>
        <v>144.38334642576592</v>
      </c>
      <c r="F196" s="20">
        <v>108.18128310771</v>
      </c>
      <c r="G196" s="20">
        <f t="shared" si="84"/>
        <v>58.476369247410815</v>
      </c>
      <c r="H196" s="6"/>
      <c r="I196" s="21">
        <f t="shared" si="85"/>
        <v>33.281940379858177</v>
      </c>
      <c r="J196" s="25">
        <f t="shared" si="86"/>
        <v>9.2746730083234308</v>
      </c>
      <c r="K196" s="20">
        <v>0.437158469945372</v>
      </c>
      <c r="L196" s="38">
        <f t="shared" si="87"/>
        <v>15.232904863604642</v>
      </c>
      <c r="M196" s="39">
        <f t="shared" si="88"/>
        <v>9.2746730083230755</v>
      </c>
      <c r="N196" s="9"/>
      <c r="O196" s="9"/>
      <c r="P196" s="78">
        <f t="shared" si="64"/>
        <v>8.0939983334774936</v>
      </c>
      <c r="Q196" s="78">
        <v>9.2746730083230755</v>
      </c>
      <c r="R196" s="78"/>
      <c r="S196" s="21">
        <v>107.4</v>
      </c>
      <c r="T196" s="21">
        <v>108.9</v>
      </c>
      <c r="U196" s="21">
        <v>109.5</v>
      </c>
      <c r="V196" s="27">
        <v>108.6</v>
      </c>
      <c r="W196" s="27">
        <v>107.5</v>
      </c>
      <c r="X196" s="20">
        <f t="shared" si="89"/>
        <v>9.2165898617513342E-2</v>
      </c>
      <c r="Y196" s="20">
        <f t="shared" si="90"/>
        <v>0.74976569821929573</v>
      </c>
      <c r="Z196" s="20">
        <v>9.5633353045535099</v>
      </c>
      <c r="AA196" s="20">
        <v>8.5877976190476204</v>
      </c>
      <c r="AC196" s="3"/>
      <c r="AE196" s="26"/>
      <c r="AF196" s="24"/>
      <c r="AG196" s="21"/>
      <c r="AH196" s="21"/>
      <c r="AI196" s="21"/>
    </row>
    <row r="197" spans="2:35">
      <c r="B197" s="6"/>
      <c r="C197" s="19" t="s">
        <v>51</v>
      </c>
      <c r="D197" s="20">
        <v>185</v>
      </c>
      <c r="E197" s="20">
        <f t="shared" si="83"/>
        <v>145.32600157109192</v>
      </c>
      <c r="F197" s="20">
        <v>108.887580929959</v>
      </c>
      <c r="G197" s="20">
        <f t="shared" si="84"/>
        <v>58.858151854031895</v>
      </c>
      <c r="H197" s="6"/>
      <c r="I197" s="21">
        <f t="shared" si="85"/>
        <v>33.499232700075069</v>
      </c>
      <c r="J197" s="25">
        <f t="shared" si="86"/>
        <v>8.8875809299588049</v>
      </c>
      <c r="K197" s="20">
        <v>0.65288356909683698</v>
      </c>
      <c r="L197" s="38">
        <f t="shared" si="87"/>
        <v>15.332357996555356</v>
      </c>
      <c r="M197" s="39">
        <f t="shared" si="88"/>
        <v>8.8875809299590038</v>
      </c>
      <c r="N197" s="9"/>
      <c r="O197" s="9"/>
      <c r="P197" s="78">
        <f t="shared" si="64"/>
        <v>8.1468427186797854</v>
      </c>
      <c r="Q197" s="78">
        <v>8.8875809299589825</v>
      </c>
      <c r="R197" s="78"/>
      <c r="S197" s="21">
        <v>107.5</v>
      </c>
      <c r="T197" s="21">
        <v>109.4</v>
      </c>
      <c r="U197" s="21">
        <v>110.9</v>
      </c>
      <c r="V197" s="27">
        <v>109.4</v>
      </c>
      <c r="W197" s="27">
        <v>108.2</v>
      </c>
      <c r="X197" s="20">
        <f t="shared" si="89"/>
        <v>0.73664825046042548</v>
      </c>
      <c r="Y197" s="20">
        <f t="shared" si="90"/>
        <v>0.65116279069767913</v>
      </c>
      <c r="Z197" s="20">
        <v>9.4000000000000092</v>
      </c>
      <c r="AA197" s="20">
        <v>8.2000000000000206</v>
      </c>
      <c r="AC197" s="3"/>
      <c r="AE197" s="26"/>
      <c r="AF197" s="24"/>
      <c r="AG197" s="21"/>
      <c r="AH197" s="21"/>
      <c r="AI197" s="21"/>
    </row>
    <row r="198" spans="2:35">
      <c r="B198" s="6"/>
      <c r="C198" s="19" t="s">
        <v>52</v>
      </c>
      <c r="D198" s="20">
        <v>185.9</v>
      </c>
      <c r="E198" s="20">
        <f t="shared" si="83"/>
        <v>146.03299293008644</v>
      </c>
      <c r="F198" s="20">
        <v>109.417304296645</v>
      </c>
      <c r="G198" s="20">
        <f t="shared" si="84"/>
        <v>59.144488808997295</v>
      </c>
      <c r="H198" s="6"/>
      <c r="I198" s="21">
        <f t="shared" si="85"/>
        <v>33.662201940237509</v>
      </c>
      <c r="J198" s="25">
        <f t="shared" si="86"/>
        <v>9.0962441314553999</v>
      </c>
      <c r="K198" s="20">
        <v>0.48648648648648402</v>
      </c>
      <c r="L198" s="38">
        <f t="shared" si="87"/>
        <v>15.406947846268288</v>
      </c>
      <c r="M198" s="39">
        <f t="shared" si="88"/>
        <v>9.0962441314554674</v>
      </c>
      <c r="N198" s="9"/>
      <c r="O198" s="9"/>
      <c r="P198" s="78">
        <f t="shared" si="64"/>
        <v>8.1864760075814509</v>
      </c>
      <c r="Q198" s="78">
        <v>9.0962441314554887</v>
      </c>
      <c r="R198" s="78"/>
      <c r="S198" s="21">
        <v>107.9</v>
      </c>
      <c r="T198" s="21">
        <v>110.5</v>
      </c>
      <c r="U198" s="21">
        <v>112.4</v>
      </c>
      <c r="V198" s="27">
        <v>110.4</v>
      </c>
      <c r="W198" s="27">
        <v>108</v>
      </c>
      <c r="X198" s="20">
        <f t="shared" si="89"/>
        <v>0.91407678244972423</v>
      </c>
      <c r="Y198" s="20">
        <f t="shared" si="90"/>
        <v>-0.1848428835489857</v>
      </c>
      <c r="Z198" s="20">
        <f t="shared" ref="Z198:AA200" si="91">((V198/V185)-1)*100</f>
        <v>9.960159362549792</v>
      </c>
      <c r="AA198" s="20">
        <f t="shared" si="91"/>
        <v>7.7844311377245567</v>
      </c>
      <c r="AC198" s="3"/>
      <c r="AE198" s="26"/>
      <c r="AF198" s="24"/>
      <c r="AG198" s="21"/>
      <c r="AH198" s="21"/>
      <c r="AI198" s="21"/>
    </row>
    <row r="199" spans="2:35">
      <c r="B199" s="6"/>
      <c r="C199" s="19" t="s">
        <v>53</v>
      </c>
      <c r="D199" s="20">
        <v>187.6</v>
      </c>
      <c r="E199" s="20">
        <f t="shared" si="83"/>
        <v>147.36842105263159</v>
      </c>
      <c r="F199" s="20">
        <v>110.417892878164</v>
      </c>
      <c r="G199" s="20">
        <f t="shared" si="84"/>
        <v>59.685347501710268</v>
      </c>
      <c r="H199" s="6"/>
      <c r="I199" s="21">
        <f t="shared" si="85"/>
        <v>33.970032727211311</v>
      </c>
      <c r="J199" s="25">
        <f t="shared" si="86"/>
        <v>9.7717963721474455</v>
      </c>
      <c r="K199" s="20">
        <v>0.91447014523936498</v>
      </c>
      <c r="L199" s="38">
        <f t="shared" si="87"/>
        <v>15.547839784615077</v>
      </c>
      <c r="M199" s="39">
        <f t="shared" si="88"/>
        <v>9.7717963721481773</v>
      </c>
      <c r="N199" s="9"/>
      <c r="O199" s="9"/>
      <c r="P199" s="78">
        <f t="shared" si="64"/>
        <v>8.2613388866180006</v>
      </c>
      <c r="Q199" s="78">
        <v>9.7717963721481773</v>
      </c>
      <c r="R199" s="78"/>
      <c r="S199" s="21">
        <v>109.8</v>
      </c>
      <c r="T199" s="21">
        <v>111.4</v>
      </c>
      <c r="U199" s="21">
        <v>113.7</v>
      </c>
      <c r="V199" s="27">
        <v>111.9</v>
      </c>
      <c r="W199" s="27">
        <v>108.4</v>
      </c>
      <c r="X199" s="20">
        <f t="shared" si="89"/>
        <v>1.3586956521739024</v>
      </c>
      <c r="Y199" s="20">
        <f t="shared" si="90"/>
        <v>0.37037037037037646</v>
      </c>
      <c r="Z199" s="20">
        <f t="shared" si="91"/>
        <v>10.573122529644262</v>
      </c>
      <c r="AA199" s="20">
        <f t="shared" si="91"/>
        <v>8.6172344689378946</v>
      </c>
      <c r="AC199" s="3"/>
      <c r="AE199" s="26"/>
      <c r="AF199" s="24"/>
      <c r="AG199" s="21"/>
      <c r="AH199" s="21"/>
      <c r="AI199" s="21"/>
    </row>
    <row r="200" spans="2:35">
      <c r="B200" s="6"/>
      <c r="C200" s="19" t="s">
        <v>54</v>
      </c>
      <c r="D200" s="20">
        <v>189.6</v>
      </c>
      <c r="E200" s="20">
        <f t="shared" si="83"/>
        <v>148.93951296150826</v>
      </c>
      <c r="F200" s="20">
        <v>111.595055915244</v>
      </c>
      <c r="G200" s="20">
        <f t="shared" si="84"/>
        <v>60.321651846077842</v>
      </c>
      <c r="H200" s="20">
        <f>SUM(E189:E200)/12</f>
        <v>142.62896046085365</v>
      </c>
      <c r="I200" s="21">
        <f t="shared" si="85"/>
        <v>34.332186594238955</v>
      </c>
      <c r="J200" s="25">
        <f t="shared" si="86"/>
        <v>10.812390414962003</v>
      </c>
      <c r="K200" s="20">
        <v>1.0660980810234599</v>
      </c>
      <c r="L200" s="38">
        <f t="shared" si="87"/>
        <v>15.71359500619937</v>
      </c>
      <c r="M200" s="39">
        <f t="shared" si="88"/>
        <v>10.812390414962181</v>
      </c>
      <c r="N200" s="25">
        <f>SUM(J189:J200)/12</f>
        <v>10.042477885775211</v>
      </c>
      <c r="O200" s="25"/>
      <c r="P200" s="78">
        <f t="shared" si="64"/>
        <v>8.3494128619550327</v>
      </c>
      <c r="Q200" s="78">
        <v>10.812390414962159</v>
      </c>
      <c r="R200" s="79"/>
      <c r="S200" s="21">
        <v>111.2</v>
      </c>
      <c r="T200" s="21">
        <v>112.7</v>
      </c>
      <c r="U200" s="21">
        <v>113.8</v>
      </c>
      <c r="V200" s="27">
        <v>111.2</v>
      </c>
      <c r="W200" s="27">
        <v>110.1</v>
      </c>
      <c r="X200" s="20">
        <f t="shared" si="89"/>
        <v>-0.62555853440572351</v>
      </c>
      <c r="Y200" s="20">
        <f t="shared" si="90"/>
        <v>1.568265682656822</v>
      </c>
      <c r="Z200" s="20">
        <f t="shared" si="91"/>
        <v>10.427010923535263</v>
      </c>
      <c r="AA200" s="20">
        <f t="shared" si="91"/>
        <v>9.2261904761904656</v>
      </c>
      <c r="AC200" s="3"/>
      <c r="AE200" s="26"/>
      <c r="AF200" s="24"/>
      <c r="AG200" s="21"/>
      <c r="AH200" s="21"/>
      <c r="AI200" s="21"/>
    </row>
    <row r="201" spans="2:35">
      <c r="B201" s="6"/>
      <c r="C201" s="6"/>
      <c r="D201" s="6"/>
      <c r="E201" s="6"/>
      <c r="F201" s="6"/>
      <c r="G201" s="6"/>
      <c r="H201" s="6"/>
      <c r="I201" s="21"/>
      <c r="J201" s="9"/>
      <c r="K201" s="6"/>
      <c r="L201" s="38"/>
      <c r="M201" s="38"/>
      <c r="N201" s="9"/>
      <c r="O201" s="9"/>
      <c r="R201" s="78"/>
      <c r="S201" s="6"/>
      <c r="T201" s="6"/>
      <c r="U201" s="6"/>
      <c r="V201" s="6"/>
      <c r="W201" s="6"/>
      <c r="X201" s="6"/>
      <c r="Y201" s="6"/>
      <c r="Z201" s="6"/>
      <c r="AA201" s="6"/>
      <c r="AC201" s="3"/>
      <c r="AE201" s="26"/>
      <c r="AF201" s="6"/>
      <c r="AG201" s="6"/>
      <c r="AH201" s="6"/>
      <c r="AI201" s="6"/>
    </row>
    <row r="202" spans="2:35">
      <c r="B202" s="19" t="s">
        <v>67</v>
      </c>
      <c r="C202" s="19" t="s">
        <v>43</v>
      </c>
      <c r="D202" s="20">
        <v>191.1</v>
      </c>
      <c r="E202" s="20">
        <f t="shared" ref="E202:E213" si="92">D202/1.273</f>
        <v>150.11783189316574</v>
      </c>
      <c r="F202" s="20">
        <v>112.47792819305501</v>
      </c>
      <c r="G202" s="20">
        <f t="shared" ref="G202:G213" si="93">F202*100/F$264</f>
        <v>60.798880104354062</v>
      </c>
      <c r="H202" s="6"/>
      <c r="I202" s="21">
        <f t="shared" ref="I202:I213" si="94">G202/1.757</f>
        <v>34.60380199451</v>
      </c>
      <c r="J202" s="25">
        <f t="shared" ref="J202:J213" si="95">(D202/D189-1)*100</f>
        <v>10.080645161290324</v>
      </c>
      <c r="K202" s="20">
        <v>0.79113924050633</v>
      </c>
      <c r="L202" s="38">
        <f t="shared" ref="L202:L213" si="96">I202/$S$3</f>
        <v>15.837911422387734</v>
      </c>
      <c r="M202" s="39">
        <f t="shared" ref="M202:M213" si="97">(G202/G189-1)*100</f>
        <v>10.080645161290791</v>
      </c>
      <c r="N202" s="9"/>
      <c r="O202" s="9"/>
      <c r="P202" s="78">
        <f t="shared" si="64"/>
        <v>8.4154683434578832</v>
      </c>
      <c r="Q202" s="78">
        <v>10.080645161290814</v>
      </c>
      <c r="R202" s="78"/>
      <c r="S202" s="21">
        <v>111.4</v>
      </c>
      <c r="T202" s="21">
        <v>113.8</v>
      </c>
      <c r="U202" s="21">
        <v>116.1</v>
      </c>
      <c r="V202" s="27">
        <v>114</v>
      </c>
      <c r="W202" s="27">
        <v>110.4</v>
      </c>
      <c r="X202" s="20">
        <f>((V202/V200)-1)*100</f>
        <v>2.5179856115107979</v>
      </c>
      <c r="Y202" s="20">
        <f>((W202/W200)-1)*100</f>
        <v>0.27247956403271267</v>
      </c>
      <c r="Z202" s="20">
        <f t="shared" ref="Z202:Z213" si="98">((V202/V189)-1)*100</f>
        <v>10.465116279069765</v>
      </c>
      <c r="AA202" s="20">
        <f t="shared" ref="AA202:AA213" si="99">((W202/W189)-1)*100</f>
        <v>9.4152626362735461</v>
      </c>
      <c r="AC202" s="3"/>
      <c r="AE202" s="26"/>
      <c r="AF202" s="24"/>
      <c r="AG202" s="21"/>
      <c r="AH202" s="21"/>
      <c r="AI202" s="21"/>
    </row>
    <row r="203" spans="2:35">
      <c r="B203" s="6"/>
      <c r="C203" s="19" t="s">
        <v>44</v>
      </c>
      <c r="D203" s="20">
        <v>192.4967</v>
      </c>
      <c r="E203" s="20">
        <f t="shared" si="92"/>
        <v>151.21500392772978</v>
      </c>
      <c r="F203" s="20">
        <v>113.3</v>
      </c>
      <c r="G203" s="20">
        <f t="shared" si="93"/>
        <v>61.243243243243242</v>
      </c>
      <c r="H203" s="6"/>
      <c r="I203" s="21">
        <f t="shared" si="94"/>
        <v>34.856712147548805</v>
      </c>
      <c r="J203" s="25">
        <f t="shared" si="95"/>
        <v>9.5598747865680131</v>
      </c>
      <c r="K203" s="20">
        <v>0.73087388801674402</v>
      </c>
      <c r="L203" s="38">
        <f t="shared" si="96"/>
        <v>15.953666581381146</v>
      </c>
      <c r="M203" s="39">
        <f t="shared" si="97"/>
        <v>9.5598747865678355</v>
      </c>
      <c r="N203" s="9"/>
      <c r="O203" s="9"/>
      <c r="P203" s="78">
        <f t="shared" si="64"/>
        <v>8.4769748041345103</v>
      </c>
      <c r="Q203" s="78">
        <v>9.5598747865678568</v>
      </c>
      <c r="R203" s="78"/>
      <c r="S203" s="21">
        <v>112.7</v>
      </c>
      <c r="T203" s="21">
        <v>114.6</v>
      </c>
      <c r="U203" s="21">
        <v>116.4</v>
      </c>
      <c r="V203" s="27">
        <v>114.8</v>
      </c>
      <c r="W203" s="27">
        <v>111.3</v>
      </c>
      <c r="X203" s="20">
        <f t="shared" ref="X203:X213" si="100">((V203/V202)-1)*100</f>
        <v>0.70175438596491446</v>
      </c>
      <c r="Y203" s="20">
        <f t="shared" ref="Y203:Y213" si="101">((W203/W202)-1)*100</f>
        <v>0.8152173913043459</v>
      </c>
      <c r="Z203" s="20">
        <f t="shared" si="98"/>
        <v>9.3333333333333268</v>
      </c>
      <c r="AA203" s="20">
        <f t="shared" si="99"/>
        <v>9.7633136094674491</v>
      </c>
      <c r="AC203" s="3"/>
      <c r="AE203" s="26"/>
      <c r="AF203" s="24"/>
      <c r="AG203" s="21"/>
      <c r="AH203" s="21"/>
      <c r="AI203" s="21"/>
    </row>
    <row r="204" spans="2:35">
      <c r="B204" s="6"/>
      <c r="C204" s="19" t="s">
        <v>45</v>
      </c>
      <c r="D204" s="20">
        <v>193.00640000000001</v>
      </c>
      <c r="E204" s="20">
        <f t="shared" si="92"/>
        <v>151.61539670070701</v>
      </c>
      <c r="F204" s="20">
        <v>113.6</v>
      </c>
      <c r="G204" s="20">
        <f t="shared" si="93"/>
        <v>61.405405405405403</v>
      </c>
      <c r="H204" s="6"/>
      <c r="I204" s="21">
        <f t="shared" si="94"/>
        <v>34.949007060560845</v>
      </c>
      <c r="J204" s="25">
        <f t="shared" si="95"/>
        <v>9.8499715424018355</v>
      </c>
      <c r="K204" s="20">
        <v>0.26478375992938902</v>
      </c>
      <c r="L204" s="38">
        <f t="shared" si="96"/>
        <v>15.995909299601925</v>
      </c>
      <c r="M204" s="39">
        <f t="shared" si="97"/>
        <v>9.8499715424016578</v>
      </c>
      <c r="N204" s="9"/>
      <c r="O204" s="9"/>
      <c r="P204" s="78">
        <f t="shared" si="64"/>
        <v>8.4994204567491636</v>
      </c>
      <c r="Q204" s="78">
        <v>9.8499715424016365</v>
      </c>
      <c r="R204" s="78"/>
      <c r="S204" s="21">
        <v>113.3</v>
      </c>
      <c r="T204" s="21">
        <v>113.8</v>
      </c>
      <c r="U204" s="21">
        <v>115.7</v>
      </c>
      <c r="V204" s="27">
        <v>114.5</v>
      </c>
      <c r="W204" s="27">
        <v>112.4</v>
      </c>
      <c r="X204" s="20">
        <f t="shared" si="100"/>
        <v>-0.26132404181183899</v>
      </c>
      <c r="Y204" s="20">
        <f t="shared" si="101"/>
        <v>0.98831985624439067</v>
      </c>
      <c r="Z204" s="20">
        <f t="shared" si="98"/>
        <v>9.2557251908397031</v>
      </c>
      <c r="AA204" s="20">
        <f t="shared" si="99"/>
        <v>10.738916256157637</v>
      </c>
      <c r="AC204" s="3"/>
      <c r="AE204" s="26"/>
      <c r="AF204" s="24"/>
      <c r="AG204" s="21"/>
      <c r="AH204" s="21"/>
      <c r="AI204" s="21"/>
    </row>
    <row r="205" spans="2:35">
      <c r="B205" s="6"/>
      <c r="C205" s="19" t="s">
        <v>46</v>
      </c>
      <c r="D205" s="20">
        <f>F205*$D$184/100</f>
        <v>196.91409999999999</v>
      </c>
      <c r="E205" s="20">
        <f t="shared" si="92"/>
        <v>154.68507462686568</v>
      </c>
      <c r="F205" s="20">
        <v>115.9</v>
      </c>
      <c r="G205" s="20">
        <f t="shared" si="93"/>
        <v>62.648648648648646</v>
      </c>
      <c r="H205" s="6"/>
      <c r="I205" s="21">
        <f t="shared" si="94"/>
        <v>35.65660139365319</v>
      </c>
      <c r="J205" s="25">
        <f t="shared" si="95"/>
        <v>11.000056369785781</v>
      </c>
      <c r="K205" s="20">
        <v>2.0246478873239502</v>
      </c>
      <c r="L205" s="38">
        <f t="shared" si="96"/>
        <v>16.319770139294572</v>
      </c>
      <c r="M205" s="39">
        <f t="shared" si="97"/>
        <v>11.000056369786204</v>
      </c>
      <c r="N205" s="9"/>
      <c r="O205" s="9"/>
      <c r="P205" s="78">
        <f t="shared" si="64"/>
        <v>8.6715037934615165</v>
      </c>
      <c r="Q205" s="78">
        <v>11.000056369786204</v>
      </c>
      <c r="R205" s="78"/>
      <c r="S205" s="21">
        <v>115.2</v>
      </c>
      <c r="T205" s="21">
        <v>115.9</v>
      </c>
      <c r="U205" s="21">
        <v>120.7</v>
      </c>
      <c r="V205" s="27">
        <v>117.9</v>
      </c>
      <c r="W205" s="27">
        <v>113.1</v>
      </c>
      <c r="X205" s="20">
        <f t="shared" si="100"/>
        <v>2.9694323144104917</v>
      </c>
      <c r="Y205" s="20">
        <f t="shared" si="101"/>
        <v>0.62277580071172789</v>
      </c>
      <c r="Z205" s="20">
        <f t="shared" si="98"/>
        <v>10.496719775070297</v>
      </c>
      <c r="AA205" s="20">
        <f t="shared" si="99"/>
        <v>11.7588932806324</v>
      </c>
      <c r="AC205" s="3"/>
      <c r="AE205" s="26"/>
      <c r="AF205" s="24"/>
      <c r="AG205" s="21"/>
      <c r="AH205" s="21"/>
      <c r="AI205" s="21"/>
    </row>
    <row r="206" spans="2:35">
      <c r="B206" s="6"/>
      <c r="C206" s="19" t="s">
        <v>47</v>
      </c>
      <c r="D206" s="20">
        <f>F206*$D$184/100</f>
        <v>199.12280000000001</v>
      </c>
      <c r="E206" s="20">
        <f t="shared" si="92"/>
        <v>156.42010997643365</v>
      </c>
      <c r="F206" s="20">
        <v>117.2</v>
      </c>
      <c r="G206" s="20">
        <f t="shared" si="93"/>
        <v>63.351351351351354</v>
      </c>
      <c r="H206" s="6"/>
      <c r="I206" s="21">
        <f t="shared" si="94"/>
        <v>36.056546016705383</v>
      </c>
      <c r="J206" s="25">
        <f t="shared" si="95"/>
        <v>11.303968697596423</v>
      </c>
      <c r="K206" s="20">
        <v>1.12165660051769</v>
      </c>
      <c r="L206" s="38">
        <f t="shared" si="96"/>
        <v>16.502821918251282</v>
      </c>
      <c r="M206" s="39">
        <f t="shared" si="97"/>
        <v>11.303968697596289</v>
      </c>
      <c r="N206" s="9"/>
      <c r="O206" s="9"/>
      <c r="P206" s="78">
        <f t="shared" si="64"/>
        <v>8.7687682881250169</v>
      </c>
      <c r="Q206" s="78">
        <v>11.303968697596268</v>
      </c>
      <c r="R206" s="78"/>
      <c r="S206" s="21">
        <v>116</v>
      </c>
      <c r="T206" s="21">
        <v>117.9</v>
      </c>
      <c r="U206" s="21">
        <v>122</v>
      </c>
      <c r="V206" s="27">
        <v>119.1</v>
      </c>
      <c r="W206" s="27">
        <v>114.6</v>
      </c>
      <c r="X206" s="20">
        <f t="shared" si="100"/>
        <v>1.0178117048345925</v>
      </c>
      <c r="Y206" s="20">
        <f t="shared" si="101"/>
        <v>1.3262599469495928</v>
      </c>
      <c r="Z206" s="20">
        <f t="shared" si="98"/>
        <v>11.621368322399238</v>
      </c>
      <c r="AA206" s="20">
        <f t="shared" si="99"/>
        <v>10.831721470019339</v>
      </c>
      <c r="AC206" s="3"/>
      <c r="AE206" s="26"/>
      <c r="AF206" s="24"/>
      <c r="AG206" s="21"/>
      <c r="AH206" s="21"/>
      <c r="AI206" s="21"/>
    </row>
    <row r="207" spans="2:35">
      <c r="B207" s="6"/>
      <c r="C207" s="19" t="s">
        <v>48</v>
      </c>
      <c r="D207" s="20">
        <f>F207*$D$184/100</f>
        <v>199.80239999999998</v>
      </c>
      <c r="E207" s="20">
        <f t="shared" si="92"/>
        <v>156.95396700706991</v>
      </c>
      <c r="F207" s="20">
        <v>117.6</v>
      </c>
      <c r="G207" s="20">
        <f t="shared" si="93"/>
        <v>63.567567567567565</v>
      </c>
      <c r="H207" s="6"/>
      <c r="I207" s="21">
        <f t="shared" si="94"/>
        <v>36.179605900721441</v>
      </c>
      <c r="J207" s="25">
        <f t="shared" si="95"/>
        <v>9.4208105147864032</v>
      </c>
      <c r="K207" s="20">
        <v>0.34129692832763803</v>
      </c>
      <c r="L207" s="38">
        <f t="shared" si="96"/>
        <v>16.559145542545654</v>
      </c>
      <c r="M207" s="39">
        <f t="shared" si="97"/>
        <v>9.4208105147864707</v>
      </c>
      <c r="N207" s="9"/>
      <c r="O207" s="9"/>
      <c r="P207" s="78">
        <f t="shared" si="64"/>
        <v>8.7986958249445557</v>
      </c>
      <c r="Q207" s="78">
        <v>9.4208105147864494</v>
      </c>
      <c r="R207" s="78"/>
      <c r="S207" s="21">
        <v>115.9</v>
      </c>
      <c r="T207" s="21">
        <v>117.7</v>
      </c>
      <c r="U207" s="21">
        <v>122.6</v>
      </c>
      <c r="V207" s="27">
        <v>119.4</v>
      </c>
      <c r="W207" s="27">
        <v>115.1</v>
      </c>
      <c r="X207" s="20">
        <f t="shared" si="100"/>
        <v>0.25188916876575096</v>
      </c>
      <c r="Y207" s="20">
        <f t="shared" si="101"/>
        <v>0.43630017452007674</v>
      </c>
      <c r="Z207" s="20">
        <f t="shared" si="98"/>
        <v>10.453283996299723</v>
      </c>
      <c r="AA207" s="20">
        <f t="shared" si="99"/>
        <v>7.7715355805243469</v>
      </c>
      <c r="AC207" s="3"/>
      <c r="AE207" s="26"/>
      <c r="AF207" s="24"/>
      <c r="AG207" s="21"/>
      <c r="AH207" s="21"/>
      <c r="AI207" s="21"/>
    </row>
    <row r="208" spans="2:35">
      <c r="B208" s="6"/>
      <c r="C208" s="19" t="s">
        <v>49</v>
      </c>
      <c r="D208" s="20">
        <f>F208*$D$184/100</f>
        <v>200.8218</v>
      </c>
      <c r="E208" s="20">
        <f t="shared" si="92"/>
        <v>157.75475255302436</v>
      </c>
      <c r="F208" s="20">
        <v>118.2</v>
      </c>
      <c r="G208" s="20">
        <f t="shared" si="93"/>
        <v>63.891891891891895</v>
      </c>
      <c r="H208" s="6"/>
      <c r="I208" s="21">
        <f t="shared" si="94"/>
        <v>36.364195726745528</v>
      </c>
      <c r="J208" s="25">
        <f t="shared" si="95"/>
        <v>9.7386885245901667</v>
      </c>
      <c r="K208" s="20">
        <v>0.51020408163265996</v>
      </c>
      <c r="L208" s="38">
        <f t="shared" si="96"/>
        <v>16.643630978987215</v>
      </c>
      <c r="M208" s="39">
        <f t="shared" si="97"/>
        <v>9.7386885245903443</v>
      </c>
      <c r="N208" s="9"/>
      <c r="O208" s="9"/>
      <c r="P208" s="78">
        <f t="shared" si="64"/>
        <v>8.8435871301738658</v>
      </c>
      <c r="Q208" s="78">
        <v>9.738688524590323</v>
      </c>
      <c r="R208" s="78"/>
      <c r="S208" s="21">
        <v>116.9</v>
      </c>
      <c r="T208" s="21">
        <v>118.7</v>
      </c>
      <c r="U208" s="21">
        <v>124</v>
      </c>
      <c r="V208" s="27">
        <v>120.6</v>
      </c>
      <c r="W208" s="27">
        <v>115</v>
      </c>
      <c r="X208" s="20">
        <f t="shared" si="100"/>
        <v>1.0050251256281229</v>
      </c>
      <c r="Y208" s="20">
        <f t="shared" si="101"/>
        <v>-8.6880973066894018E-2</v>
      </c>
      <c r="Z208" s="20">
        <f t="shared" si="98"/>
        <v>11.152073732718893</v>
      </c>
      <c r="AA208" s="20">
        <f t="shared" si="99"/>
        <v>7.7788191190252931</v>
      </c>
      <c r="AC208" s="3"/>
      <c r="AE208" s="26"/>
      <c r="AF208" s="24"/>
      <c r="AG208" s="21"/>
      <c r="AH208" s="21"/>
      <c r="AI208" s="21"/>
    </row>
    <row r="209" spans="2:35">
      <c r="B209" s="6"/>
      <c r="C209" s="19" t="s">
        <v>50</v>
      </c>
      <c r="D209" s="20">
        <f>F209*$D$184/100</f>
        <v>203.03049999999999</v>
      </c>
      <c r="E209" s="20">
        <f t="shared" si="92"/>
        <v>159.4897879025923</v>
      </c>
      <c r="F209" s="20">
        <v>119.5</v>
      </c>
      <c r="G209" s="20">
        <f t="shared" si="93"/>
        <v>64.594594594594597</v>
      </c>
      <c r="H209" s="6"/>
      <c r="I209" s="21">
        <f t="shared" si="94"/>
        <v>36.764140349797721</v>
      </c>
      <c r="J209" s="25">
        <f t="shared" si="95"/>
        <v>10.462731229597377</v>
      </c>
      <c r="K209" s="20">
        <v>1.0998307952622699</v>
      </c>
      <c r="L209" s="38">
        <f t="shared" si="96"/>
        <v>16.826682757943928</v>
      </c>
      <c r="M209" s="39">
        <f t="shared" si="97"/>
        <v>10.4627312295978</v>
      </c>
      <c r="N209" s="9"/>
      <c r="O209" s="9"/>
      <c r="P209" s="78">
        <f t="shared" si="64"/>
        <v>8.9408516248373697</v>
      </c>
      <c r="Q209" s="78">
        <v>10.462731229597821</v>
      </c>
      <c r="R209" s="78"/>
      <c r="S209" s="21">
        <v>119.4</v>
      </c>
      <c r="T209" s="21">
        <v>120.8</v>
      </c>
      <c r="U209" s="21">
        <v>125.4</v>
      </c>
      <c r="V209" s="27">
        <v>122.4</v>
      </c>
      <c r="W209" s="27">
        <v>115.4</v>
      </c>
      <c r="X209" s="20">
        <f t="shared" si="100"/>
        <v>1.4925373134328401</v>
      </c>
      <c r="Y209" s="20">
        <f t="shared" si="101"/>
        <v>0.34782608695653749</v>
      </c>
      <c r="Z209" s="20">
        <f t="shared" si="98"/>
        <v>12.707182320441991</v>
      </c>
      <c r="AA209" s="20">
        <f t="shared" si="99"/>
        <v>7.348837209302328</v>
      </c>
      <c r="AC209" s="3"/>
      <c r="AE209" s="26"/>
      <c r="AF209" s="24"/>
      <c r="AG209" s="21"/>
      <c r="AH209" s="21"/>
      <c r="AI209" s="21"/>
    </row>
    <row r="210" spans="2:35">
      <c r="B210" s="6"/>
      <c r="C210" s="19" t="s">
        <v>51</v>
      </c>
      <c r="D210" s="20">
        <f>(F210*1.699)</f>
        <v>203.2004</v>
      </c>
      <c r="E210" s="20">
        <f t="shared" si="92"/>
        <v>159.62325216025138</v>
      </c>
      <c r="F210" s="20">
        <v>119.6</v>
      </c>
      <c r="G210" s="20">
        <f t="shared" si="93"/>
        <v>64.648648648648646</v>
      </c>
      <c r="H210" s="6"/>
      <c r="I210" s="21">
        <f t="shared" si="94"/>
        <v>36.794905320801739</v>
      </c>
      <c r="J210" s="25">
        <f t="shared" si="95"/>
        <v>9.8380540540540462</v>
      </c>
      <c r="K210" s="20">
        <v>8.3682008368196101E-2</v>
      </c>
      <c r="L210" s="38">
        <f t="shared" si="96"/>
        <v>16.840763664017523</v>
      </c>
      <c r="M210" s="39">
        <f t="shared" si="97"/>
        <v>9.8380540540538455</v>
      </c>
      <c r="N210" s="9"/>
      <c r="O210" s="9"/>
      <c r="P210" s="78">
        <f t="shared" si="64"/>
        <v>8.9483335090422553</v>
      </c>
      <c r="Q210" s="78">
        <v>9.8380540540538917</v>
      </c>
      <c r="R210" s="78"/>
      <c r="S210" s="21">
        <v>119.1</v>
      </c>
      <c r="T210" s="21">
        <v>120.5</v>
      </c>
      <c r="U210" s="21">
        <v>124.6</v>
      </c>
      <c r="V210" s="27">
        <v>121.9</v>
      </c>
      <c r="W210" s="27">
        <v>116.4</v>
      </c>
      <c r="X210" s="20">
        <f t="shared" si="100"/>
        <v>-0.40849673202614234</v>
      </c>
      <c r="Y210" s="20">
        <f t="shared" si="101"/>
        <v>0.86655112651645716</v>
      </c>
      <c r="Z210" s="20">
        <f t="shared" si="98"/>
        <v>11.425959780621575</v>
      </c>
      <c r="AA210" s="20">
        <f t="shared" si="99"/>
        <v>7.578558225508325</v>
      </c>
      <c r="AC210" s="3"/>
      <c r="AE210" s="26"/>
      <c r="AF210" s="24"/>
      <c r="AG210" s="21"/>
      <c r="AH210" s="21"/>
      <c r="AI210" s="21"/>
    </row>
    <row r="211" spans="2:35">
      <c r="B211" s="6"/>
      <c r="C211" s="19" t="s">
        <v>52</v>
      </c>
      <c r="D211" s="20">
        <f>(F211*1.699)</f>
        <v>203.71010000000001</v>
      </c>
      <c r="E211" s="20">
        <f t="shared" si="92"/>
        <v>160.02364493322861</v>
      </c>
      <c r="F211" s="20">
        <v>119.9</v>
      </c>
      <c r="G211" s="20">
        <f t="shared" si="93"/>
        <v>64.810810810810807</v>
      </c>
      <c r="H211" s="6"/>
      <c r="I211" s="21">
        <f t="shared" si="94"/>
        <v>36.887200233813779</v>
      </c>
      <c r="J211" s="25">
        <f t="shared" si="95"/>
        <v>9.5804733727810731</v>
      </c>
      <c r="K211" s="20">
        <v>0.25083612040134701</v>
      </c>
      <c r="L211" s="38">
        <f t="shared" si="96"/>
        <v>16.8830063822383</v>
      </c>
      <c r="M211" s="39">
        <f t="shared" si="97"/>
        <v>9.5804733727811389</v>
      </c>
      <c r="N211" s="9"/>
      <c r="O211" s="9"/>
      <c r="P211" s="78">
        <f t="shared" si="64"/>
        <v>8.9707791616569086</v>
      </c>
      <c r="Q211" s="78">
        <v>9.5804733727811389</v>
      </c>
      <c r="R211" s="78"/>
      <c r="S211" s="21">
        <v>119.6</v>
      </c>
      <c r="T211" s="21">
        <v>121.1</v>
      </c>
      <c r="U211" s="21">
        <v>125</v>
      </c>
      <c r="V211" s="27">
        <v>122.4</v>
      </c>
      <c r="W211" s="27">
        <v>116.4</v>
      </c>
      <c r="X211" s="20">
        <f t="shared" si="100"/>
        <v>0.41017227235438103</v>
      </c>
      <c r="Y211" s="20">
        <f t="shared" si="101"/>
        <v>0</v>
      </c>
      <c r="Z211" s="20">
        <f t="shared" si="98"/>
        <v>10.869565217391308</v>
      </c>
      <c r="AA211" s="20">
        <f t="shared" si="99"/>
        <v>7.7777777777777724</v>
      </c>
      <c r="AC211" s="3"/>
      <c r="AE211" s="26"/>
      <c r="AF211" s="24"/>
      <c r="AG211" s="21"/>
      <c r="AH211" s="21"/>
      <c r="AI211" s="21"/>
    </row>
    <row r="212" spans="2:35">
      <c r="B212" s="6"/>
      <c r="C212" s="19" t="s">
        <v>53</v>
      </c>
      <c r="D212" s="20">
        <f>(F212*1.699)</f>
        <v>204.21980000000002</v>
      </c>
      <c r="E212" s="20">
        <f t="shared" si="92"/>
        <v>160.42403770620584</v>
      </c>
      <c r="F212" s="20">
        <v>120.2</v>
      </c>
      <c r="G212" s="20">
        <f t="shared" si="93"/>
        <v>64.972972972972968</v>
      </c>
      <c r="H212" s="6"/>
      <c r="I212" s="21">
        <f t="shared" si="94"/>
        <v>36.979495146825826</v>
      </c>
      <c r="J212" s="25">
        <f t="shared" si="95"/>
        <v>8.859168443496813</v>
      </c>
      <c r="K212" s="20">
        <v>0.25020850708923897</v>
      </c>
      <c r="L212" s="38">
        <f t="shared" si="96"/>
        <v>16.92524910045908</v>
      </c>
      <c r="M212" s="39">
        <f t="shared" si="97"/>
        <v>8.8591684434964346</v>
      </c>
      <c r="N212" s="9"/>
      <c r="O212" s="9"/>
      <c r="P212" s="78">
        <f t="shared" si="64"/>
        <v>8.9932248142715618</v>
      </c>
      <c r="Q212" s="78">
        <v>8.8591684434964346</v>
      </c>
      <c r="R212" s="78"/>
      <c r="S212" s="21">
        <v>119.9</v>
      </c>
      <c r="T212" s="21">
        <v>121.6</v>
      </c>
      <c r="U212" s="21">
        <v>125.1</v>
      </c>
      <c r="V212" s="27">
        <v>122.7</v>
      </c>
      <c r="W212" s="27">
        <v>116.8</v>
      </c>
      <c r="X212" s="20">
        <f t="shared" si="100"/>
        <v>0.2450980392156854</v>
      </c>
      <c r="Y212" s="20">
        <f t="shared" si="101"/>
        <v>0.34364261168384758</v>
      </c>
      <c r="Z212" s="20">
        <f t="shared" si="98"/>
        <v>9.6514745308311056</v>
      </c>
      <c r="AA212" s="20">
        <f t="shared" si="99"/>
        <v>7.7490774907748916</v>
      </c>
      <c r="AC212" s="3"/>
      <c r="AE212" s="26"/>
      <c r="AF212" s="24"/>
      <c r="AG212" s="21"/>
      <c r="AH212" s="21"/>
      <c r="AI212" s="21"/>
    </row>
    <row r="213" spans="2:35">
      <c r="B213" s="6"/>
      <c r="C213" s="19" t="s">
        <v>54</v>
      </c>
      <c r="D213" s="20">
        <f>(F213*1.699)</f>
        <v>204.89939999999999</v>
      </c>
      <c r="E213" s="20">
        <f t="shared" si="92"/>
        <v>160.95789473684209</v>
      </c>
      <c r="F213" s="20">
        <v>120.6</v>
      </c>
      <c r="G213" s="20">
        <f t="shared" si="93"/>
        <v>65.189189189189193</v>
      </c>
      <c r="H213" s="20">
        <f>SUM(E202:E213)/12</f>
        <v>156.60672951034303</v>
      </c>
      <c r="I213" s="21">
        <f t="shared" si="94"/>
        <v>37.102555030841884</v>
      </c>
      <c r="J213" s="25">
        <f t="shared" si="95"/>
        <v>8.0693037974683524</v>
      </c>
      <c r="K213" s="20">
        <v>0.332778702163054</v>
      </c>
      <c r="L213" s="38">
        <f t="shared" si="96"/>
        <v>16.981572724753452</v>
      </c>
      <c r="M213" s="39">
        <f t="shared" si="97"/>
        <v>8.0693037974685957</v>
      </c>
      <c r="N213" s="25">
        <f>SUM(J202:J213)/12</f>
        <v>9.8136455412013834</v>
      </c>
      <c r="O213" s="25"/>
      <c r="P213" s="78">
        <f t="shared" si="64"/>
        <v>9.0231523510911025</v>
      </c>
      <c r="Q213" s="78">
        <v>8.0693037974685957</v>
      </c>
      <c r="R213" s="79"/>
      <c r="S213" s="21">
        <v>119.8</v>
      </c>
      <c r="T213" s="21">
        <v>121.4</v>
      </c>
      <c r="U213" s="21">
        <v>125.1</v>
      </c>
      <c r="V213" s="27">
        <v>122.6</v>
      </c>
      <c r="W213" s="27">
        <v>117.8</v>
      </c>
      <c r="X213" s="20">
        <f t="shared" si="100"/>
        <v>-8.1499592502043416E-2</v>
      </c>
      <c r="Y213" s="20">
        <f t="shared" si="101"/>
        <v>0.85616438356164171</v>
      </c>
      <c r="Z213" s="20">
        <f t="shared" si="98"/>
        <v>10.251798561151082</v>
      </c>
      <c r="AA213" s="20">
        <f t="shared" si="99"/>
        <v>6.9936421435059071</v>
      </c>
      <c r="AC213" s="3"/>
      <c r="AE213" s="26"/>
      <c r="AF213" s="24"/>
      <c r="AG213" s="21"/>
      <c r="AH213" s="21"/>
      <c r="AI213" s="21"/>
    </row>
    <row r="214" spans="2:35">
      <c r="B214" s="6"/>
      <c r="C214" s="6"/>
      <c r="D214" s="6"/>
      <c r="E214" s="6"/>
      <c r="F214" s="6"/>
      <c r="G214" s="6"/>
      <c r="H214" s="6"/>
      <c r="I214" s="21"/>
      <c r="J214" s="9"/>
      <c r="K214" s="6"/>
      <c r="L214" s="38"/>
      <c r="M214" s="38"/>
      <c r="N214" s="9"/>
      <c r="O214" s="9"/>
      <c r="R214" s="78"/>
      <c r="S214" s="6"/>
      <c r="T214" s="6"/>
      <c r="U214" s="6"/>
      <c r="V214" s="6"/>
      <c r="W214" s="6"/>
      <c r="X214" s="6"/>
      <c r="Y214" s="6"/>
      <c r="Z214" s="6"/>
      <c r="AA214" s="6"/>
      <c r="AC214" s="3"/>
      <c r="AE214" s="26"/>
      <c r="AF214" s="6"/>
      <c r="AG214" s="6"/>
      <c r="AH214" s="6"/>
      <c r="AI214" s="6"/>
    </row>
    <row r="215" spans="2:35">
      <c r="B215" s="19" t="s">
        <v>68</v>
      </c>
      <c r="C215" s="19" t="s">
        <v>43</v>
      </c>
      <c r="D215" s="20">
        <f t="shared" ref="D215:D226" si="102">(F215*1.699)</f>
        <v>204.55960000000002</v>
      </c>
      <c r="E215" s="20">
        <f t="shared" ref="E215:E226" si="103">D215/1.273</f>
        <v>160.69096622152398</v>
      </c>
      <c r="F215" s="20">
        <v>120.4</v>
      </c>
      <c r="G215" s="20">
        <f t="shared" ref="G215:G226" si="104">F215*100/F$264</f>
        <v>65.081081081081081</v>
      </c>
      <c r="H215" s="6"/>
      <c r="I215" s="21">
        <f t="shared" ref="I215:I226" si="105">G215/1.757</f>
        <v>37.041025088833855</v>
      </c>
      <c r="J215" s="25">
        <f t="shared" ref="J215:J226" si="106">(D215/D202-1)*100</f>
        <v>7.0432234432234564</v>
      </c>
      <c r="K215" s="20">
        <v>-0.16583747927030601</v>
      </c>
      <c r="L215" s="38">
        <f t="shared" ref="L215:L226" si="107">I215/$S$3</f>
        <v>16.953410912606266</v>
      </c>
      <c r="M215" s="39">
        <f t="shared" ref="M215:M226" si="108">(G215/G202-1)*100</f>
        <v>7.0432234432231899</v>
      </c>
      <c r="N215" s="9"/>
      <c r="O215" s="9"/>
      <c r="P215" s="78">
        <f t="shared" si="64"/>
        <v>9.008188582681333</v>
      </c>
      <c r="Q215" s="78">
        <v>7.0432234432231677</v>
      </c>
      <c r="R215" s="78"/>
      <c r="S215" s="21">
        <v>120.5</v>
      </c>
      <c r="T215" s="21">
        <v>123.8</v>
      </c>
      <c r="U215" s="21">
        <v>126.8</v>
      </c>
      <c r="V215" s="27">
        <v>124</v>
      </c>
      <c r="W215" s="27">
        <v>115.6</v>
      </c>
      <c r="X215" s="20">
        <f>((V215/V213)-1)*100</f>
        <v>1.1419249592169667</v>
      </c>
      <c r="Y215" s="20">
        <f>((W215/W213)-1)*100</f>
        <v>-1.8675721561969505</v>
      </c>
      <c r="Z215" s="20">
        <f t="shared" ref="Z215:Z226" si="109">((V215/V202)-1)*100</f>
        <v>8.7719298245614077</v>
      </c>
      <c r="AA215" s="20">
        <f t="shared" ref="AA215:AA226" si="110">((W215/W202)-1)*100</f>
        <v>4.7101449275362306</v>
      </c>
      <c r="AC215" s="3"/>
      <c r="AE215" s="26"/>
      <c r="AF215" s="24"/>
      <c r="AG215" s="21"/>
      <c r="AH215" s="21"/>
      <c r="AI215" s="21"/>
    </row>
    <row r="216" spans="2:35">
      <c r="B216" s="6"/>
      <c r="C216" s="19" t="s">
        <v>44</v>
      </c>
      <c r="D216" s="20">
        <f t="shared" si="102"/>
        <v>205.74889999999999</v>
      </c>
      <c r="E216" s="20">
        <f t="shared" si="103"/>
        <v>161.62521602513746</v>
      </c>
      <c r="F216" s="20">
        <v>121.1</v>
      </c>
      <c r="G216" s="20">
        <f t="shared" si="104"/>
        <v>65.459459459459453</v>
      </c>
      <c r="H216" s="6"/>
      <c r="I216" s="21">
        <f t="shared" si="105"/>
        <v>37.256379885861953</v>
      </c>
      <c r="J216" s="25">
        <f t="shared" si="106"/>
        <v>6.8843777581641508</v>
      </c>
      <c r="K216" s="20">
        <v>0.58139534883720001</v>
      </c>
      <c r="L216" s="38">
        <f t="shared" si="107"/>
        <v>17.051977255121415</v>
      </c>
      <c r="M216" s="39">
        <f t="shared" si="108"/>
        <v>6.8843777581641508</v>
      </c>
      <c r="N216" s="9"/>
      <c r="O216" s="9"/>
      <c r="P216" s="78">
        <f t="shared" si="64"/>
        <v>9.0605617721155234</v>
      </c>
      <c r="Q216" s="78">
        <v>6.8843777581641286</v>
      </c>
      <c r="R216" s="78"/>
      <c r="S216" s="21">
        <v>121.5</v>
      </c>
      <c r="T216" s="21">
        <v>122.8</v>
      </c>
      <c r="U216" s="21">
        <v>127.2</v>
      </c>
      <c r="V216" s="27">
        <v>124.4</v>
      </c>
      <c r="W216" s="27">
        <v>116.6</v>
      </c>
      <c r="X216" s="20">
        <f t="shared" ref="X216:X226" si="111">((V216/V215)-1)*100</f>
        <v>0.3225806451612856</v>
      </c>
      <c r="Y216" s="20">
        <f t="shared" ref="Y216:Y226" si="112">((W216/W215)-1)*100</f>
        <v>0.865051903114189</v>
      </c>
      <c r="Z216" s="20">
        <f t="shared" si="109"/>
        <v>8.3623693379790929</v>
      </c>
      <c r="AA216" s="20">
        <f t="shared" si="110"/>
        <v>4.7619047619047672</v>
      </c>
      <c r="AC216" s="3"/>
      <c r="AE216" s="26"/>
      <c r="AF216" s="24"/>
      <c r="AG216" s="21"/>
      <c r="AH216" s="21"/>
      <c r="AI216" s="21"/>
    </row>
    <row r="217" spans="2:35">
      <c r="B217" s="6"/>
      <c r="C217" s="19" t="s">
        <v>45</v>
      </c>
      <c r="D217" s="20">
        <f t="shared" si="102"/>
        <v>208.46730000000002</v>
      </c>
      <c r="E217" s="20">
        <f t="shared" si="103"/>
        <v>163.76064414768268</v>
      </c>
      <c r="F217" s="20">
        <v>122.7</v>
      </c>
      <c r="G217" s="20">
        <f t="shared" si="104"/>
        <v>66.324324324324323</v>
      </c>
      <c r="H217" s="6"/>
      <c r="I217" s="21">
        <f t="shared" si="105"/>
        <v>37.748619421926193</v>
      </c>
      <c r="J217" s="25">
        <f t="shared" si="106"/>
        <v>8.0105633802816989</v>
      </c>
      <c r="K217" s="20">
        <v>1.3212221304706899</v>
      </c>
      <c r="L217" s="38">
        <f t="shared" si="107"/>
        <v>17.277271752298908</v>
      </c>
      <c r="M217" s="39">
        <f t="shared" si="108"/>
        <v>8.0105633802816989</v>
      </c>
      <c r="N217" s="9"/>
      <c r="O217" s="9"/>
      <c r="P217" s="78">
        <f t="shared" si="64"/>
        <v>9.1802719193936824</v>
      </c>
      <c r="Q217" s="78">
        <v>8.0105633802816776</v>
      </c>
      <c r="R217" s="78"/>
      <c r="S217" s="21">
        <v>121.4</v>
      </c>
      <c r="T217" s="21">
        <v>125.9</v>
      </c>
      <c r="U217" s="21">
        <v>129.30000000000001</v>
      </c>
      <c r="V217" s="27">
        <v>125.9</v>
      </c>
      <c r="W217" s="27">
        <v>118.3</v>
      </c>
      <c r="X217" s="20">
        <f t="shared" si="111"/>
        <v>1.2057877813504758</v>
      </c>
      <c r="Y217" s="20">
        <f t="shared" si="112"/>
        <v>1.4579759862778818</v>
      </c>
      <c r="Z217" s="20">
        <f t="shared" si="109"/>
        <v>9.9563318777292622</v>
      </c>
      <c r="AA217" s="20">
        <f t="shared" si="110"/>
        <v>5.2491103202847</v>
      </c>
      <c r="AC217" s="3"/>
      <c r="AE217" s="26"/>
      <c r="AF217" s="24"/>
      <c r="AG217" s="21"/>
      <c r="AH217" s="21"/>
      <c r="AI217" s="21"/>
    </row>
    <row r="218" spans="2:35">
      <c r="B218" s="6"/>
      <c r="C218" s="19" t="s">
        <v>46</v>
      </c>
      <c r="D218" s="20">
        <f t="shared" si="102"/>
        <v>211.86530000000002</v>
      </c>
      <c r="E218" s="20">
        <f t="shared" si="103"/>
        <v>166.42992930086413</v>
      </c>
      <c r="F218" s="20">
        <v>124.7</v>
      </c>
      <c r="G218" s="20">
        <f t="shared" si="104"/>
        <v>67.405405405405403</v>
      </c>
      <c r="H218" s="6"/>
      <c r="I218" s="21">
        <f t="shared" si="105"/>
        <v>38.363918842006491</v>
      </c>
      <c r="J218" s="25">
        <f t="shared" si="106"/>
        <v>7.5927523727351343</v>
      </c>
      <c r="K218" s="20">
        <v>1.62999185004075</v>
      </c>
      <c r="L218" s="38">
        <f t="shared" si="107"/>
        <v>17.558889873770774</v>
      </c>
      <c r="M218" s="39">
        <f t="shared" si="108"/>
        <v>7.5927523727351121</v>
      </c>
      <c r="N218" s="9"/>
      <c r="O218" s="9"/>
      <c r="P218" s="78">
        <f t="shared" si="64"/>
        <v>9.3299096034913784</v>
      </c>
      <c r="Q218" s="78">
        <v>7.5927523727350898</v>
      </c>
      <c r="R218" s="78"/>
      <c r="S218" s="21">
        <v>123.3</v>
      </c>
      <c r="T218" s="21">
        <v>128.30000000000001</v>
      </c>
      <c r="U218" s="21">
        <v>132.6</v>
      </c>
      <c r="V218" s="27">
        <v>128.5</v>
      </c>
      <c r="W218" s="27">
        <v>119.4</v>
      </c>
      <c r="X218" s="20">
        <f t="shared" si="111"/>
        <v>2.0651310563939651</v>
      </c>
      <c r="Y218" s="20">
        <f t="shared" si="112"/>
        <v>0.92983939137785132</v>
      </c>
      <c r="Z218" s="20">
        <f t="shared" si="109"/>
        <v>8.9906700593723521</v>
      </c>
      <c r="AA218" s="20">
        <f t="shared" si="110"/>
        <v>5.5702917771883298</v>
      </c>
      <c r="AC218" s="3"/>
      <c r="AE218" s="26"/>
      <c r="AF218" s="24"/>
      <c r="AG218" s="21"/>
      <c r="AH218" s="21"/>
      <c r="AI218" s="21"/>
    </row>
    <row r="219" spans="2:35">
      <c r="B219" s="6"/>
      <c r="C219" s="19" t="s">
        <v>47</v>
      </c>
      <c r="D219" s="20">
        <f t="shared" si="102"/>
        <v>212.54490000000001</v>
      </c>
      <c r="E219" s="20">
        <f t="shared" si="103"/>
        <v>166.96378633150042</v>
      </c>
      <c r="F219" s="20">
        <v>125.1</v>
      </c>
      <c r="G219" s="20">
        <f t="shared" si="104"/>
        <v>67.621621621621628</v>
      </c>
      <c r="H219" s="6"/>
      <c r="I219" s="21">
        <f t="shared" si="105"/>
        <v>38.486978726022556</v>
      </c>
      <c r="J219" s="25">
        <f t="shared" si="106"/>
        <v>6.7406143344709957</v>
      </c>
      <c r="K219" s="20">
        <v>0.32076984763431599</v>
      </c>
      <c r="L219" s="38">
        <f t="shared" si="107"/>
        <v>17.615213498065149</v>
      </c>
      <c r="M219" s="39">
        <f t="shared" si="108"/>
        <v>6.7406143344709957</v>
      </c>
      <c r="N219" s="9"/>
      <c r="O219" s="9"/>
      <c r="P219" s="78">
        <f t="shared" si="64"/>
        <v>9.3598371403109191</v>
      </c>
      <c r="Q219" s="78">
        <v>6.7406143344709957</v>
      </c>
      <c r="R219" s="78"/>
      <c r="S219" s="21">
        <v>124.7</v>
      </c>
      <c r="T219" s="21">
        <v>128.5</v>
      </c>
      <c r="U219" s="21">
        <v>132.80000000000001</v>
      </c>
      <c r="V219" s="27">
        <v>129.1</v>
      </c>
      <c r="W219" s="27">
        <v>119.6</v>
      </c>
      <c r="X219" s="20">
        <f t="shared" si="111"/>
        <v>0.46692607003890885</v>
      </c>
      <c r="Y219" s="20">
        <f t="shared" si="112"/>
        <v>0.16750418760467234</v>
      </c>
      <c r="Z219" s="20">
        <f t="shared" si="109"/>
        <v>8.3963056255247803</v>
      </c>
      <c r="AA219" s="20">
        <f t="shared" si="110"/>
        <v>4.3630017452007008</v>
      </c>
      <c r="AC219" s="3"/>
      <c r="AE219" s="26"/>
      <c r="AF219" s="24"/>
      <c r="AG219" s="21"/>
      <c r="AH219" s="21"/>
      <c r="AI219" s="21"/>
    </row>
    <row r="220" spans="2:35">
      <c r="B220" s="6"/>
      <c r="C220" s="19" t="s">
        <v>48</v>
      </c>
      <c r="D220" s="20">
        <f t="shared" si="102"/>
        <v>214.58369999999999</v>
      </c>
      <c r="E220" s="20">
        <f t="shared" si="103"/>
        <v>168.56535742340927</v>
      </c>
      <c r="F220" s="20">
        <v>126.3</v>
      </c>
      <c r="G220" s="20">
        <f t="shared" si="104"/>
        <v>68.270270270270274</v>
      </c>
      <c r="H220" s="6"/>
      <c r="I220" s="21">
        <f t="shared" si="105"/>
        <v>38.856158378070731</v>
      </c>
      <c r="J220" s="25">
        <f t="shared" si="106"/>
        <v>7.3979591836734748</v>
      </c>
      <c r="K220" s="20">
        <v>0.95923261390887504</v>
      </c>
      <c r="L220" s="38">
        <f t="shared" si="107"/>
        <v>17.784184370948267</v>
      </c>
      <c r="M220" s="39">
        <f t="shared" si="108"/>
        <v>7.3979591836734748</v>
      </c>
      <c r="N220" s="9"/>
      <c r="O220" s="9"/>
      <c r="P220" s="78">
        <f t="shared" si="64"/>
        <v>9.4496197507695374</v>
      </c>
      <c r="Q220" s="78">
        <v>7.397959183673497</v>
      </c>
      <c r="R220" s="78"/>
      <c r="S220" s="21">
        <v>126.6</v>
      </c>
      <c r="T220" s="21">
        <v>130.69999999999999</v>
      </c>
      <c r="U220" s="21">
        <v>134.19999999999999</v>
      </c>
      <c r="V220" s="27">
        <v>130.9</v>
      </c>
      <c r="W220" s="27">
        <v>120.1</v>
      </c>
      <c r="X220" s="20">
        <f t="shared" si="111"/>
        <v>1.3942680092951187</v>
      </c>
      <c r="Y220" s="20">
        <f t="shared" si="112"/>
        <v>0.41806020066890159</v>
      </c>
      <c r="Z220" s="20">
        <f t="shared" si="109"/>
        <v>9.63149078726968</v>
      </c>
      <c r="AA220" s="20">
        <f t="shared" si="110"/>
        <v>4.344048653344923</v>
      </c>
      <c r="AC220" s="3"/>
      <c r="AE220" s="26"/>
      <c r="AF220" s="24"/>
      <c r="AG220" s="21"/>
      <c r="AH220" s="21"/>
      <c r="AI220" s="21"/>
    </row>
    <row r="221" spans="2:35">
      <c r="B221" s="19" t="s">
        <v>68</v>
      </c>
      <c r="C221" s="19" t="s">
        <v>49</v>
      </c>
      <c r="D221" s="20">
        <f t="shared" si="102"/>
        <v>217.81179999999998</v>
      </c>
      <c r="E221" s="20">
        <f t="shared" si="103"/>
        <v>171.10117831893166</v>
      </c>
      <c r="F221" s="20">
        <v>128.19999999999999</v>
      </c>
      <c r="G221" s="20">
        <f t="shared" si="104"/>
        <v>69.297297297297291</v>
      </c>
      <c r="H221" s="6"/>
      <c r="I221" s="21">
        <f t="shared" si="105"/>
        <v>39.440692827147011</v>
      </c>
      <c r="J221" s="25">
        <f t="shared" si="106"/>
        <v>8.4602368866328206</v>
      </c>
      <c r="K221" s="20">
        <v>1.50435471100554</v>
      </c>
      <c r="L221" s="38">
        <f t="shared" si="107"/>
        <v>18.051721586346538</v>
      </c>
      <c r="M221" s="39">
        <f t="shared" si="108"/>
        <v>8.4602368866328206</v>
      </c>
      <c r="N221" s="9"/>
      <c r="O221" s="9"/>
      <c r="P221" s="78">
        <f t="shared" si="64"/>
        <v>9.5917755506623479</v>
      </c>
      <c r="Q221" s="78">
        <v>8.4602368866328206</v>
      </c>
      <c r="R221" s="78"/>
      <c r="S221" s="21">
        <v>126.8</v>
      </c>
      <c r="T221" s="21">
        <v>131.6</v>
      </c>
      <c r="U221" s="21">
        <v>136</v>
      </c>
      <c r="V221" s="27">
        <v>131.9</v>
      </c>
      <c r="W221" s="27">
        <v>123.1</v>
      </c>
      <c r="X221" s="20">
        <f t="shared" si="111"/>
        <v>0.76394194041253805</v>
      </c>
      <c r="Y221" s="20">
        <f t="shared" si="112"/>
        <v>2.497918401332222</v>
      </c>
      <c r="Z221" s="20">
        <f t="shared" si="109"/>
        <v>9.3698175787728211</v>
      </c>
      <c r="AA221" s="20">
        <f t="shared" si="110"/>
        <v>7.0434782608695512</v>
      </c>
      <c r="AC221" s="3"/>
      <c r="AE221" s="26"/>
      <c r="AF221" s="24"/>
      <c r="AG221" s="21"/>
      <c r="AH221" s="21"/>
      <c r="AI221" s="21"/>
    </row>
    <row r="222" spans="2:35">
      <c r="B222" s="6"/>
      <c r="C222" s="19" t="s">
        <v>50</v>
      </c>
      <c r="D222" s="20">
        <f t="shared" si="102"/>
        <v>219.51079999999999</v>
      </c>
      <c r="E222" s="20">
        <f t="shared" si="103"/>
        <v>172.4358208955224</v>
      </c>
      <c r="F222" s="20">
        <v>129.19999999999999</v>
      </c>
      <c r="G222" s="20">
        <f t="shared" si="104"/>
        <v>69.837837837837824</v>
      </c>
      <c r="H222" s="6"/>
      <c r="I222" s="21">
        <f t="shared" si="105"/>
        <v>39.748342537187156</v>
      </c>
      <c r="J222" s="25">
        <f t="shared" si="106"/>
        <v>8.117154811715487</v>
      </c>
      <c r="K222" s="20">
        <v>0.78003120124805003</v>
      </c>
      <c r="L222" s="38">
        <f t="shared" si="107"/>
        <v>18.192530647082471</v>
      </c>
      <c r="M222" s="39">
        <f t="shared" si="108"/>
        <v>8.1171548117154657</v>
      </c>
      <c r="N222" s="9"/>
      <c r="O222" s="9"/>
      <c r="P222" s="78">
        <f t="shared" si="64"/>
        <v>9.6665943927111968</v>
      </c>
      <c r="Q222" s="78">
        <v>8.1171548117154657</v>
      </c>
      <c r="R222" s="78"/>
      <c r="S222" s="21">
        <v>128.6</v>
      </c>
      <c r="T222" s="21">
        <v>132.5</v>
      </c>
      <c r="U222" s="21">
        <v>137.5</v>
      </c>
      <c r="V222" s="27">
        <v>133.4</v>
      </c>
      <c r="W222" s="27">
        <v>123.4</v>
      </c>
      <c r="X222" s="20">
        <f t="shared" si="111"/>
        <v>1.1372251705837666</v>
      </c>
      <c r="Y222" s="20">
        <f t="shared" si="112"/>
        <v>0.24370430544273791</v>
      </c>
      <c r="Z222" s="20">
        <f t="shared" si="109"/>
        <v>8.9869281045751528</v>
      </c>
      <c r="AA222" s="20">
        <f t="shared" si="110"/>
        <v>6.9324090121317239</v>
      </c>
      <c r="AC222" s="3"/>
      <c r="AE222" s="26"/>
      <c r="AF222" s="24"/>
      <c r="AG222" s="21"/>
      <c r="AH222" s="21"/>
      <c r="AI222" s="21"/>
    </row>
    <row r="223" spans="2:35">
      <c r="B223" s="6"/>
      <c r="C223" s="19" t="s">
        <v>51</v>
      </c>
      <c r="D223" s="20">
        <f t="shared" si="102"/>
        <v>221.71950000000001</v>
      </c>
      <c r="E223" s="20">
        <f t="shared" si="103"/>
        <v>174.17085624509036</v>
      </c>
      <c r="F223" s="20">
        <v>130.5</v>
      </c>
      <c r="G223" s="20">
        <f t="shared" si="104"/>
        <v>70.540540540540547</v>
      </c>
      <c r="H223" s="6"/>
      <c r="I223" s="21">
        <f t="shared" si="105"/>
        <v>40.148287160239356</v>
      </c>
      <c r="J223" s="25">
        <f t="shared" si="106"/>
        <v>9.1137123745819402</v>
      </c>
      <c r="K223" s="20">
        <v>1.0061919504644099</v>
      </c>
      <c r="L223" s="38">
        <f t="shared" si="107"/>
        <v>18.375582426039184</v>
      </c>
      <c r="M223" s="39">
        <f t="shared" si="108"/>
        <v>9.1137123745819615</v>
      </c>
      <c r="N223" s="9"/>
      <c r="O223" s="9"/>
      <c r="P223" s="78">
        <f t="shared" si="64"/>
        <v>9.7638588873747008</v>
      </c>
      <c r="Q223" s="78">
        <v>9.1137123745819402</v>
      </c>
      <c r="R223" s="78"/>
      <c r="S223" s="21">
        <v>129.30000000000001</v>
      </c>
      <c r="T223" s="21">
        <v>133.9</v>
      </c>
      <c r="U223" s="21">
        <v>138.9</v>
      </c>
      <c r="V223" s="27">
        <v>134.6</v>
      </c>
      <c r="W223" s="27">
        <v>125</v>
      </c>
      <c r="X223" s="20">
        <f t="shared" si="111"/>
        <v>0.89955022488754643</v>
      </c>
      <c r="Y223" s="20">
        <f t="shared" si="112"/>
        <v>1.296596434359798</v>
      </c>
      <c r="Z223" s="20">
        <f t="shared" si="109"/>
        <v>10.418375717801464</v>
      </c>
      <c r="AA223" s="20">
        <f t="shared" si="110"/>
        <v>7.3883161512027451</v>
      </c>
      <c r="AC223" s="3"/>
      <c r="AE223" s="26"/>
      <c r="AF223" s="24"/>
      <c r="AG223" s="21"/>
      <c r="AH223" s="21"/>
      <c r="AI223" s="21"/>
    </row>
    <row r="224" spans="2:35">
      <c r="B224" s="6"/>
      <c r="C224" s="19" t="s">
        <v>52</v>
      </c>
      <c r="D224" s="20">
        <f t="shared" si="102"/>
        <v>223.75829999999999</v>
      </c>
      <c r="E224" s="20">
        <f t="shared" si="103"/>
        <v>175.77242733699921</v>
      </c>
      <c r="F224" s="20">
        <v>131.69999999999999</v>
      </c>
      <c r="G224" s="20">
        <f t="shared" si="104"/>
        <v>71.189189189189179</v>
      </c>
      <c r="H224" s="6"/>
      <c r="I224" s="21">
        <f t="shared" si="105"/>
        <v>40.517466812287523</v>
      </c>
      <c r="J224" s="25">
        <f t="shared" si="106"/>
        <v>9.8415346121768046</v>
      </c>
      <c r="K224" s="20">
        <v>0.91954022988504902</v>
      </c>
      <c r="L224" s="38">
        <f t="shared" si="107"/>
        <v>18.544553298922299</v>
      </c>
      <c r="M224" s="39">
        <f t="shared" si="108"/>
        <v>9.8415346121768046</v>
      </c>
      <c r="N224" s="9"/>
      <c r="O224" s="9"/>
      <c r="P224" s="78">
        <f t="shared" si="64"/>
        <v>9.8536414978333156</v>
      </c>
      <c r="Q224" s="78">
        <v>9.8415346121767833</v>
      </c>
      <c r="R224" s="78"/>
      <c r="S224" s="21">
        <v>131.30000000000001</v>
      </c>
      <c r="T224" s="21">
        <v>135.6</v>
      </c>
      <c r="U224" s="21">
        <v>139.80000000000001</v>
      </c>
      <c r="V224" s="27">
        <v>136</v>
      </c>
      <c r="W224" s="27">
        <v>125.8</v>
      </c>
      <c r="X224" s="20">
        <f t="shared" si="111"/>
        <v>1.0401188707280795</v>
      </c>
      <c r="Y224" s="20">
        <f t="shared" si="112"/>
        <v>0.63999999999999613</v>
      </c>
      <c r="Z224" s="20">
        <f t="shared" si="109"/>
        <v>11.111111111111116</v>
      </c>
      <c r="AA224" s="20">
        <f t="shared" si="110"/>
        <v>8.0756013745704394</v>
      </c>
      <c r="AC224" s="3"/>
      <c r="AE224" s="26"/>
      <c r="AF224" s="24"/>
      <c r="AG224" s="21"/>
      <c r="AH224" s="21"/>
      <c r="AI224" s="21"/>
    </row>
    <row r="225" spans="2:35">
      <c r="B225" s="6"/>
      <c r="C225" s="19" t="s">
        <v>53</v>
      </c>
      <c r="D225" s="20">
        <f t="shared" si="102"/>
        <v>225.4573</v>
      </c>
      <c r="E225" s="20">
        <f t="shared" si="103"/>
        <v>177.10706991358995</v>
      </c>
      <c r="F225" s="20">
        <v>132.69999999999999</v>
      </c>
      <c r="G225" s="20">
        <f t="shared" si="104"/>
        <v>71.729729729729726</v>
      </c>
      <c r="H225" s="6"/>
      <c r="I225" s="21">
        <f t="shared" si="105"/>
        <v>40.825116522327676</v>
      </c>
      <c r="J225" s="25">
        <f t="shared" si="106"/>
        <v>10.399334442595665</v>
      </c>
      <c r="K225" s="20">
        <v>0.75930144267274102</v>
      </c>
      <c r="L225" s="38">
        <f t="shared" si="107"/>
        <v>18.685362359658232</v>
      </c>
      <c r="M225" s="39">
        <f t="shared" si="108"/>
        <v>10.399334442595688</v>
      </c>
      <c r="N225" s="9"/>
      <c r="O225" s="9"/>
      <c r="P225" s="78">
        <f t="shared" ref="P225:P288" si="113">(L225/$L$592)*100</f>
        <v>9.9284603398821645</v>
      </c>
      <c r="Q225" s="78">
        <v>10.399334442595665</v>
      </c>
      <c r="R225" s="78"/>
      <c r="S225" s="21">
        <v>132.6</v>
      </c>
      <c r="T225" s="21">
        <v>136.9</v>
      </c>
      <c r="U225" s="21">
        <v>141.5</v>
      </c>
      <c r="V225" s="27">
        <v>137.5</v>
      </c>
      <c r="W225" s="27">
        <v>126.2</v>
      </c>
      <c r="X225" s="20">
        <f t="shared" si="111"/>
        <v>1.1029411764705843</v>
      </c>
      <c r="Y225" s="20">
        <f t="shared" si="112"/>
        <v>0.31796502384737746</v>
      </c>
      <c r="Z225" s="20">
        <f t="shared" si="109"/>
        <v>12.061939690301537</v>
      </c>
      <c r="AA225" s="20">
        <f t="shared" si="110"/>
        <v>8.0479452054794685</v>
      </c>
      <c r="AC225" s="3"/>
      <c r="AE225" s="26"/>
      <c r="AF225" s="24"/>
      <c r="AG225" s="21"/>
      <c r="AH225" s="21"/>
      <c r="AI225" s="21"/>
    </row>
    <row r="226" spans="2:35">
      <c r="B226" s="6"/>
      <c r="C226" s="19" t="s">
        <v>54</v>
      </c>
      <c r="D226" s="20">
        <f t="shared" si="102"/>
        <v>226.1369</v>
      </c>
      <c r="E226" s="20">
        <f t="shared" si="103"/>
        <v>177.64092694422624</v>
      </c>
      <c r="F226" s="20">
        <v>133.1</v>
      </c>
      <c r="G226" s="20">
        <f t="shared" si="104"/>
        <v>71.945945945945951</v>
      </c>
      <c r="H226" s="20">
        <f>SUM(E215:E226)/12</f>
        <v>169.68868159203984</v>
      </c>
      <c r="I226" s="21">
        <f t="shared" si="105"/>
        <v>40.948176406343741</v>
      </c>
      <c r="J226" s="25">
        <f t="shared" si="106"/>
        <v>10.364842454394708</v>
      </c>
      <c r="K226" s="20">
        <v>0.30143180105501599</v>
      </c>
      <c r="L226" s="38">
        <f t="shared" si="107"/>
        <v>18.74168598395261</v>
      </c>
      <c r="M226" s="39">
        <f t="shared" si="108"/>
        <v>10.364842454394685</v>
      </c>
      <c r="N226" s="25">
        <f>SUM(J215:J226)/12</f>
        <v>8.3305255045538598</v>
      </c>
      <c r="O226" s="25"/>
      <c r="P226" s="78">
        <f t="shared" si="113"/>
        <v>9.9583878767017069</v>
      </c>
      <c r="Q226" s="78">
        <v>10.364842454394708</v>
      </c>
      <c r="R226" s="79"/>
      <c r="S226" s="21">
        <v>133</v>
      </c>
      <c r="T226" s="21">
        <v>136.6</v>
      </c>
      <c r="U226" s="21">
        <v>142</v>
      </c>
      <c r="V226" s="27">
        <v>137.80000000000001</v>
      </c>
      <c r="W226" s="27">
        <v>126.6</v>
      </c>
      <c r="X226" s="20">
        <f t="shared" si="111"/>
        <v>0.21818181818182847</v>
      </c>
      <c r="Y226" s="20">
        <f t="shared" si="112"/>
        <v>0.31695721077653616</v>
      </c>
      <c r="Z226" s="20">
        <f t="shared" si="109"/>
        <v>12.398042414355647</v>
      </c>
      <c r="AA226" s="20">
        <f t="shared" si="110"/>
        <v>7.4702886247877798</v>
      </c>
      <c r="AC226" s="3"/>
      <c r="AE226" s="26"/>
      <c r="AF226" s="24"/>
      <c r="AG226" s="21"/>
      <c r="AH226" s="21"/>
      <c r="AI226" s="21"/>
    </row>
    <row r="227" spans="2:35">
      <c r="B227" s="6"/>
      <c r="C227" s="6"/>
      <c r="D227" s="6"/>
      <c r="E227" s="6"/>
      <c r="F227" s="6"/>
      <c r="G227" s="6"/>
      <c r="H227" s="6"/>
      <c r="I227" s="21"/>
      <c r="J227" s="9"/>
      <c r="K227" s="6"/>
      <c r="L227" s="38"/>
      <c r="M227" s="38"/>
      <c r="N227" s="9"/>
      <c r="O227" s="9"/>
      <c r="R227" s="78"/>
      <c r="S227" s="6"/>
      <c r="T227" s="6"/>
      <c r="U227" s="6"/>
      <c r="V227" s="6"/>
      <c r="W227" s="6"/>
      <c r="X227" s="6"/>
      <c r="Y227" s="6"/>
      <c r="Z227" s="6"/>
      <c r="AA227" s="6"/>
      <c r="AC227" s="3"/>
      <c r="AE227" s="26"/>
      <c r="AF227" s="6"/>
      <c r="AG227" s="6"/>
      <c r="AH227" s="6"/>
      <c r="AI227" s="6"/>
    </row>
    <row r="228" spans="2:35">
      <c r="B228" s="19" t="s">
        <v>69</v>
      </c>
      <c r="C228" s="19" t="s">
        <v>43</v>
      </c>
      <c r="D228" s="20">
        <f t="shared" ref="D228:D239" si="114">(F228*1.699)</f>
        <v>229.36500000000001</v>
      </c>
      <c r="E228" s="20">
        <f t="shared" ref="E228:E239" si="115">D228/1.273</f>
        <v>180.17674783974866</v>
      </c>
      <c r="F228" s="20">
        <v>135</v>
      </c>
      <c r="G228" s="20">
        <f t="shared" ref="G228:G239" si="116">F228*100/F$264</f>
        <v>72.972972972972968</v>
      </c>
      <c r="H228" s="6"/>
      <c r="I228" s="21">
        <f t="shared" ref="I228:I239" si="117">G228/1.757</f>
        <v>41.532710855420021</v>
      </c>
      <c r="J228" s="25">
        <f t="shared" ref="J228:J239" si="118">(D228/D215-1)*100</f>
        <v>12.126245847176076</v>
      </c>
      <c r="K228" s="20">
        <v>1.4274981217130001</v>
      </c>
      <c r="L228" s="38">
        <f t="shared" ref="L228:L239" si="119">I228/$S$3</f>
        <v>19.009223199350881</v>
      </c>
      <c r="M228" s="39">
        <f t="shared" ref="M228:M239" si="120">(G228/G215-1)*100</f>
        <v>12.126245847176076</v>
      </c>
      <c r="N228" s="9"/>
      <c r="O228" s="9"/>
      <c r="P228" s="78">
        <f t="shared" si="113"/>
        <v>10.100543676594517</v>
      </c>
      <c r="Q228" s="78">
        <v>12.126245847176076</v>
      </c>
      <c r="R228" s="78"/>
      <c r="S228" s="21">
        <v>134.30000000000001</v>
      </c>
      <c r="T228" s="21">
        <v>138.69999999999999</v>
      </c>
      <c r="U228" s="21">
        <v>144.69999999999999</v>
      </c>
      <c r="V228" s="20">
        <v>139.9</v>
      </c>
      <c r="W228" s="20">
        <v>128.30000000000001</v>
      </c>
      <c r="X228" s="20">
        <f>((V228/V226)-1)*100</f>
        <v>1.5239477503628418</v>
      </c>
      <c r="Y228" s="20">
        <f>((W228/W226)-1)*100</f>
        <v>1.3428120063191384</v>
      </c>
      <c r="Z228" s="20">
        <f t="shared" ref="Z228:Z239" si="121">((V228/V215)-1)*100</f>
        <v>12.822580645161285</v>
      </c>
      <c r="AA228" s="20">
        <f t="shared" ref="AA228:AA239" si="122">((W228/W215)-1)*100</f>
        <v>10.986159169550191</v>
      </c>
      <c r="AC228" s="3"/>
      <c r="AE228" s="26"/>
      <c r="AF228" s="24"/>
      <c r="AG228" s="21"/>
      <c r="AH228" s="21"/>
      <c r="AI228" s="21"/>
    </row>
    <row r="229" spans="2:35">
      <c r="B229" s="6"/>
      <c r="C229" s="19" t="s">
        <v>44</v>
      </c>
      <c r="D229" s="20">
        <f t="shared" si="114"/>
        <v>230.72420000000002</v>
      </c>
      <c r="E229" s="20">
        <f t="shared" si="115"/>
        <v>181.24446190102125</v>
      </c>
      <c r="F229" s="20">
        <v>135.80000000000001</v>
      </c>
      <c r="G229" s="20">
        <f t="shared" si="116"/>
        <v>73.405405405405418</v>
      </c>
      <c r="H229" s="6"/>
      <c r="I229" s="21">
        <f t="shared" si="117"/>
        <v>41.778830623452144</v>
      </c>
      <c r="J229" s="25">
        <f t="shared" si="118"/>
        <v>12.138728323699443</v>
      </c>
      <c r="K229" s="20">
        <v>0.592592592592601</v>
      </c>
      <c r="L229" s="38">
        <f t="shared" si="119"/>
        <v>19.121870447939628</v>
      </c>
      <c r="M229" s="39">
        <f t="shared" si="120"/>
        <v>12.138728323699443</v>
      </c>
      <c r="N229" s="9"/>
      <c r="O229" s="9"/>
      <c r="P229" s="78">
        <f t="shared" si="113"/>
        <v>10.160398750233597</v>
      </c>
      <c r="Q229" s="78">
        <v>12.138728323699466</v>
      </c>
      <c r="R229" s="78"/>
      <c r="S229" s="21">
        <v>136.1</v>
      </c>
      <c r="T229" s="21">
        <v>140.19999999999999</v>
      </c>
      <c r="U229" s="21">
        <v>145.6</v>
      </c>
      <c r="V229" s="20">
        <v>141.30000000000001</v>
      </c>
      <c r="W229" s="20">
        <v>128.4</v>
      </c>
      <c r="X229" s="20">
        <f t="shared" ref="X229:X239" si="123">((V229/V228)-1)*100</f>
        <v>1.0007147962830532</v>
      </c>
      <c r="Y229" s="20">
        <f t="shared" ref="Y229:Y239" si="124">((W229/W228)-1)*100</f>
        <v>7.7942322681212595E-2</v>
      </c>
      <c r="Z229" s="20">
        <f t="shared" si="121"/>
        <v>13.585209003215448</v>
      </c>
      <c r="AA229" s="20">
        <f t="shared" si="122"/>
        <v>10.120068610634657</v>
      </c>
      <c r="AC229" s="3"/>
      <c r="AE229" s="26"/>
      <c r="AF229" s="24"/>
      <c r="AG229" s="21"/>
      <c r="AH229" s="21"/>
      <c r="AI229" s="21"/>
    </row>
    <row r="230" spans="2:35">
      <c r="B230" s="6"/>
      <c r="C230" s="19" t="s">
        <v>45</v>
      </c>
      <c r="D230" s="20">
        <f t="shared" si="114"/>
        <v>233.44260000000003</v>
      </c>
      <c r="E230" s="20">
        <f t="shared" si="115"/>
        <v>183.37989002356642</v>
      </c>
      <c r="F230" s="20">
        <v>137.4</v>
      </c>
      <c r="G230" s="20">
        <f t="shared" si="116"/>
        <v>74.270270270270274</v>
      </c>
      <c r="H230" s="6"/>
      <c r="I230" s="21">
        <f t="shared" si="117"/>
        <v>42.271070159516377</v>
      </c>
      <c r="J230" s="25">
        <f t="shared" si="118"/>
        <v>11.980440097799505</v>
      </c>
      <c r="K230" s="20">
        <v>1.17820324005891</v>
      </c>
      <c r="L230" s="38">
        <f t="shared" si="119"/>
        <v>19.347164945117118</v>
      </c>
      <c r="M230" s="39">
        <f t="shared" si="120"/>
        <v>11.980440097799526</v>
      </c>
      <c r="N230" s="9"/>
      <c r="O230" s="9"/>
      <c r="P230" s="78">
        <f t="shared" si="113"/>
        <v>10.280108897511752</v>
      </c>
      <c r="Q230" s="78">
        <v>11.980440097799505</v>
      </c>
      <c r="R230" s="78"/>
      <c r="S230" s="21">
        <v>137.6</v>
      </c>
      <c r="T230" s="21">
        <v>142</v>
      </c>
      <c r="U230" s="21">
        <v>147.19999999999999</v>
      </c>
      <c r="V230" s="20">
        <v>142.80000000000001</v>
      </c>
      <c r="W230" s="27">
        <v>130</v>
      </c>
      <c r="X230" s="20">
        <f t="shared" si="123"/>
        <v>1.0615711252653925</v>
      </c>
      <c r="Y230" s="20">
        <f t="shared" si="124"/>
        <v>1.2461059190031154</v>
      </c>
      <c r="Z230" s="20">
        <f t="shared" si="121"/>
        <v>13.423351866560761</v>
      </c>
      <c r="AA230" s="20">
        <f t="shared" si="122"/>
        <v>9.8901098901098994</v>
      </c>
      <c r="AC230" s="3"/>
      <c r="AE230" s="26"/>
      <c r="AF230" s="24"/>
      <c r="AG230" s="21"/>
      <c r="AH230" s="21"/>
      <c r="AI230" s="21"/>
    </row>
    <row r="231" spans="2:35">
      <c r="B231" s="6"/>
      <c r="C231" s="19" t="s">
        <v>46</v>
      </c>
      <c r="D231" s="20">
        <f t="shared" si="114"/>
        <v>236.84060000000002</v>
      </c>
      <c r="E231" s="20">
        <f t="shared" si="115"/>
        <v>186.04917517674787</v>
      </c>
      <c r="F231" s="20">
        <v>139.4</v>
      </c>
      <c r="G231" s="20">
        <f t="shared" si="116"/>
        <v>75.351351351351354</v>
      </c>
      <c r="H231" s="6"/>
      <c r="I231" s="21">
        <f t="shared" si="117"/>
        <v>42.886369579596675</v>
      </c>
      <c r="J231" s="25">
        <f t="shared" si="118"/>
        <v>11.788291900561344</v>
      </c>
      <c r="K231" s="20">
        <v>1.4556040756914099</v>
      </c>
      <c r="L231" s="38">
        <f t="shared" si="119"/>
        <v>19.628783066588984</v>
      </c>
      <c r="M231" s="39">
        <f t="shared" si="120"/>
        <v>11.788291900561365</v>
      </c>
      <c r="N231" s="9"/>
      <c r="O231" s="9"/>
      <c r="P231" s="78">
        <f t="shared" si="113"/>
        <v>10.42974658160945</v>
      </c>
      <c r="Q231" s="78">
        <v>11.788291900561365</v>
      </c>
      <c r="R231" s="78"/>
      <c r="S231" s="21">
        <v>139.9</v>
      </c>
      <c r="T231" s="21">
        <v>145.6</v>
      </c>
      <c r="U231" s="21">
        <v>150.9</v>
      </c>
      <c r="V231" s="27">
        <v>146</v>
      </c>
      <c r="W231" s="20">
        <v>130.4</v>
      </c>
      <c r="X231" s="20">
        <f t="shared" si="123"/>
        <v>2.2408963585434094</v>
      </c>
      <c r="Y231" s="20">
        <f t="shared" si="124"/>
        <v>0.30769230769231992</v>
      </c>
      <c r="Z231" s="20">
        <f t="shared" si="121"/>
        <v>13.618677042801552</v>
      </c>
      <c r="AA231" s="20">
        <f t="shared" si="122"/>
        <v>9.2127303182579556</v>
      </c>
      <c r="AC231" s="3"/>
      <c r="AE231" s="26"/>
      <c r="AF231" s="24"/>
      <c r="AG231" s="21"/>
      <c r="AH231" s="21"/>
      <c r="AI231" s="21"/>
    </row>
    <row r="232" spans="2:35">
      <c r="B232" s="6"/>
      <c r="C232" s="19" t="s">
        <v>47</v>
      </c>
      <c r="D232" s="20">
        <f t="shared" si="114"/>
        <v>238.70950000000002</v>
      </c>
      <c r="E232" s="20">
        <f t="shared" si="115"/>
        <v>187.51728201099766</v>
      </c>
      <c r="F232" s="20">
        <v>140.5</v>
      </c>
      <c r="G232" s="20">
        <f t="shared" si="116"/>
        <v>75.945945945945951</v>
      </c>
      <c r="H232" s="6"/>
      <c r="I232" s="21">
        <f t="shared" si="117"/>
        <v>43.224784260640838</v>
      </c>
      <c r="J232" s="25">
        <f t="shared" si="118"/>
        <v>12.3101518784972</v>
      </c>
      <c r="K232" s="20">
        <v>0.78909612625537595</v>
      </c>
      <c r="L232" s="38">
        <f t="shared" si="119"/>
        <v>19.783673033398507</v>
      </c>
      <c r="M232" s="39">
        <f t="shared" si="120"/>
        <v>12.3101518784972</v>
      </c>
      <c r="N232" s="9"/>
      <c r="O232" s="9"/>
      <c r="P232" s="78">
        <f t="shared" si="113"/>
        <v>10.512047307863181</v>
      </c>
      <c r="Q232" s="78">
        <v>12.310151878497177</v>
      </c>
      <c r="R232" s="78"/>
      <c r="S232" s="21">
        <v>141</v>
      </c>
      <c r="T232" s="21">
        <v>146.19999999999999</v>
      </c>
      <c r="U232" s="21">
        <v>151.5</v>
      </c>
      <c r="V232" s="20">
        <v>146.80000000000001</v>
      </c>
      <c r="W232" s="20">
        <v>131.69999999999999</v>
      </c>
      <c r="X232" s="20">
        <f t="shared" si="123"/>
        <v>0.5479452054794498</v>
      </c>
      <c r="Y232" s="20">
        <f t="shared" si="124"/>
        <v>0.99693251533741201</v>
      </c>
      <c r="Z232" s="20">
        <f t="shared" si="121"/>
        <v>13.710302091402028</v>
      </c>
      <c r="AA232" s="20">
        <f t="shared" si="122"/>
        <v>10.11705685618729</v>
      </c>
      <c r="AC232" s="3"/>
      <c r="AE232" s="26"/>
      <c r="AF232" s="24"/>
      <c r="AG232" s="21"/>
      <c r="AH232" s="21"/>
      <c r="AI232" s="21"/>
    </row>
    <row r="233" spans="2:35">
      <c r="B233" s="6"/>
      <c r="C233" s="19" t="s">
        <v>48</v>
      </c>
      <c r="D233" s="20">
        <f t="shared" si="114"/>
        <v>241.42789999999999</v>
      </c>
      <c r="E233" s="20">
        <f t="shared" si="115"/>
        <v>189.65271013354283</v>
      </c>
      <c r="F233" s="20">
        <v>142.1</v>
      </c>
      <c r="G233" s="20">
        <f t="shared" si="116"/>
        <v>76.810810810810807</v>
      </c>
      <c r="H233" s="6"/>
      <c r="I233" s="21">
        <f t="shared" si="117"/>
        <v>43.717023796705071</v>
      </c>
      <c r="J233" s="25">
        <f t="shared" si="118"/>
        <v>12.509897070467147</v>
      </c>
      <c r="K233" s="20">
        <v>1.1387900355871801</v>
      </c>
      <c r="L233" s="38">
        <f t="shared" si="119"/>
        <v>20.008967530575998</v>
      </c>
      <c r="M233" s="39">
        <f t="shared" si="120"/>
        <v>12.509897070467124</v>
      </c>
      <c r="N233" s="9"/>
      <c r="O233" s="9"/>
      <c r="P233" s="78">
        <f t="shared" si="113"/>
        <v>10.631757455141338</v>
      </c>
      <c r="Q233" s="78">
        <v>12.509897070467124</v>
      </c>
      <c r="R233" s="78"/>
      <c r="S233" s="21">
        <v>144.1</v>
      </c>
      <c r="T233" s="21">
        <v>147.5</v>
      </c>
      <c r="U233" s="21">
        <v>151.6</v>
      </c>
      <c r="V233" s="20">
        <v>148.19999999999999</v>
      </c>
      <c r="W233" s="20">
        <v>133.69999999999999</v>
      </c>
      <c r="X233" s="20">
        <f t="shared" si="123"/>
        <v>0.95367847411442774</v>
      </c>
      <c r="Y233" s="20">
        <f t="shared" si="124"/>
        <v>1.518602885345488</v>
      </c>
      <c r="Z233" s="20">
        <f t="shared" si="121"/>
        <v>13.216195569136735</v>
      </c>
      <c r="AA233" s="20">
        <f t="shared" si="122"/>
        <v>11.323896752706064</v>
      </c>
      <c r="AC233" s="3"/>
      <c r="AE233" s="26"/>
      <c r="AF233" s="24"/>
      <c r="AG233" s="21"/>
      <c r="AH233" s="21"/>
      <c r="AI233" s="21"/>
    </row>
    <row r="234" spans="2:35">
      <c r="B234" s="6"/>
      <c r="C234" s="19" t="s">
        <v>49</v>
      </c>
      <c r="D234" s="20">
        <f t="shared" si="114"/>
        <v>242.78710000000001</v>
      </c>
      <c r="E234" s="20">
        <f t="shared" si="115"/>
        <v>190.72042419481542</v>
      </c>
      <c r="F234" s="20">
        <v>142.9</v>
      </c>
      <c r="G234" s="20">
        <f t="shared" si="116"/>
        <v>77.243243243243242</v>
      </c>
      <c r="H234" s="6"/>
      <c r="I234" s="21">
        <f t="shared" si="117"/>
        <v>43.963143564737194</v>
      </c>
      <c r="J234" s="25">
        <f t="shared" si="118"/>
        <v>11.466458658346346</v>
      </c>
      <c r="K234" s="20">
        <v>0.56298381421534904</v>
      </c>
      <c r="L234" s="38">
        <f t="shared" si="119"/>
        <v>20.121614779164748</v>
      </c>
      <c r="M234" s="39">
        <f t="shared" si="120"/>
        <v>11.466458658346346</v>
      </c>
      <c r="N234" s="9"/>
      <c r="O234" s="9"/>
      <c r="P234" s="78">
        <f t="shared" si="113"/>
        <v>10.69161252878042</v>
      </c>
      <c r="Q234" s="78">
        <v>11.466458658346346</v>
      </c>
      <c r="R234" s="78"/>
      <c r="S234" s="21">
        <v>144.5</v>
      </c>
      <c r="T234" s="21">
        <v>147.9</v>
      </c>
      <c r="U234" s="21">
        <v>152.9</v>
      </c>
      <c r="V234" s="20">
        <v>149</v>
      </c>
      <c r="W234" s="20">
        <v>134.6</v>
      </c>
      <c r="X234" s="20">
        <f t="shared" si="123"/>
        <v>0.53981106612686069</v>
      </c>
      <c r="Y234" s="20">
        <f t="shared" si="124"/>
        <v>0.67314884068812031</v>
      </c>
      <c r="Z234" s="20">
        <f t="shared" si="121"/>
        <v>12.964366944655037</v>
      </c>
      <c r="AA234" s="20">
        <f t="shared" si="122"/>
        <v>9.3419983753046267</v>
      </c>
      <c r="AC234" s="3"/>
      <c r="AE234" s="26"/>
      <c r="AF234" s="24"/>
      <c r="AG234" s="21"/>
      <c r="AH234" s="21"/>
      <c r="AI234" s="21"/>
    </row>
    <row r="235" spans="2:35">
      <c r="B235" s="6"/>
      <c r="C235" s="19" t="s">
        <v>50</v>
      </c>
      <c r="D235" s="20">
        <f t="shared" si="114"/>
        <v>244.65600000000001</v>
      </c>
      <c r="E235" s="20">
        <f t="shared" si="115"/>
        <v>192.18853102906522</v>
      </c>
      <c r="F235" s="20">
        <v>144</v>
      </c>
      <c r="G235" s="20">
        <f t="shared" si="116"/>
        <v>77.837837837837839</v>
      </c>
      <c r="H235" s="6"/>
      <c r="I235" s="21">
        <f t="shared" si="117"/>
        <v>44.301558245781358</v>
      </c>
      <c r="J235" s="25">
        <f t="shared" si="118"/>
        <v>11.455108359133126</v>
      </c>
      <c r="K235" s="20">
        <v>0.76976906927921196</v>
      </c>
      <c r="L235" s="38">
        <f t="shared" si="119"/>
        <v>20.276504745974272</v>
      </c>
      <c r="M235" s="39">
        <f t="shared" si="120"/>
        <v>11.455108359133149</v>
      </c>
      <c r="N235" s="9"/>
      <c r="O235" s="9"/>
      <c r="P235" s="78">
        <f t="shared" si="113"/>
        <v>10.773913255034151</v>
      </c>
      <c r="Q235" s="78">
        <v>11.455108359133126</v>
      </c>
      <c r="R235" s="78"/>
      <c r="S235" s="21">
        <v>145.30000000000001</v>
      </c>
      <c r="T235" s="21">
        <v>148.9</v>
      </c>
      <c r="U235" s="21">
        <v>153.80000000000001</v>
      </c>
      <c r="V235" s="20">
        <v>149.9</v>
      </c>
      <c r="W235" s="20">
        <v>135.9</v>
      </c>
      <c r="X235" s="20">
        <f t="shared" si="123"/>
        <v>0.60402684563758413</v>
      </c>
      <c r="Y235" s="20">
        <f t="shared" si="124"/>
        <v>0.96582466567609604</v>
      </c>
      <c r="Z235" s="20">
        <f t="shared" si="121"/>
        <v>12.368815592203909</v>
      </c>
      <c r="AA235" s="20">
        <f t="shared" si="122"/>
        <v>10.129659643435973</v>
      </c>
      <c r="AC235" s="3"/>
      <c r="AE235" s="26"/>
      <c r="AF235" s="24"/>
      <c r="AG235" s="21"/>
      <c r="AH235" s="21"/>
      <c r="AI235" s="21"/>
    </row>
    <row r="236" spans="2:35">
      <c r="B236" s="6"/>
      <c r="C236" s="19" t="s">
        <v>51</v>
      </c>
      <c r="D236" s="20">
        <f t="shared" si="114"/>
        <v>246.5249</v>
      </c>
      <c r="E236" s="20">
        <f t="shared" si="115"/>
        <v>193.65663786331501</v>
      </c>
      <c r="F236" s="20">
        <v>145.1</v>
      </c>
      <c r="G236" s="20">
        <f t="shared" si="116"/>
        <v>78.432432432432435</v>
      </c>
      <c r="H236" s="6"/>
      <c r="I236" s="21">
        <f t="shared" si="117"/>
        <v>44.639972926825521</v>
      </c>
      <c r="J236" s="25">
        <f t="shared" si="118"/>
        <v>11.18773946360152</v>
      </c>
      <c r="K236" s="20">
        <v>0.76388888888888495</v>
      </c>
      <c r="L236" s="38">
        <f t="shared" si="119"/>
        <v>20.431394712783799</v>
      </c>
      <c r="M236" s="39">
        <f t="shared" si="120"/>
        <v>11.18773946360152</v>
      </c>
      <c r="N236" s="9"/>
      <c r="O236" s="9"/>
      <c r="P236" s="78">
        <f t="shared" si="113"/>
        <v>10.856213981287885</v>
      </c>
      <c r="Q236" s="78">
        <v>11.18773946360152</v>
      </c>
      <c r="R236" s="78"/>
      <c r="S236" s="21">
        <v>146.19999999999999</v>
      </c>
      <c r="T236" s="21">
        <v>149.4</v>
      </c>
      <c r="U236" s="21">
        <v>154.9</v>
      </c>
      <c r="V236" s="20">
        <v>150.80000000000001</v>
      </c>
      <c r="W236" s="20">
        <v>137.19999999999999</v>
      </c>
      <c r="X236" s="20">
        <f t="shared" si="123"/>
        <v>0.60040026684455849</v>
      </c>
      <c r="Y236" s="20">
        <f t="shared" si="124"/>
        <v>0.95658572479764281</v>
      </c>
      <c r="Z236" s="20">
        <f t="shared" si="121"/>
        <v>12.035661218424988</v>
      </c>
      <c r="AA236" s="20">
        <f t="shared" si="122"/>
        <v>9.7599999999999909</v>
      </c>
      <c r="AC236" s="3"/>
      <c r="AE236" s="26"/>
      <c r="AF236" s="24"/>
      <c r="AG236" s="21"/>
      <c r="AH236" s="21"/>
      <c r="AI236" s="21"/>
    </row>
    <row r="237" spans="2:35">
      <c r="B237" s="6"/>
      <c r="C237" s="19" t="s">
        <v>52</v>
      </c>
      <c r="D237" s="20">
        <f t="shared" si="114"/>
        <v>247.71420000000003</v>
      </c>
      <c r="E237" s="20">
        <f t="shared" si="115"/>
        <v>194.59088766692855</v>
      </c>
      <c r="F237" s="20">
        <v>145.80000000000001</v>
      </c>
      <c r="G237" s="20">
        <f t="shared" si="116"/>
        <v>78.810810810810821</v>
      </c>
      <c r="H237" s="6"/>
      <c r="I237" s="21">
        <f t="shared" si="117"/>
        <v>44.855327723853627</v>
      </c>
      <c r="J237" s="25">
        <f t="shared" si="118"/>
        <v>10.706150341685671</v>
      </c>
      <c r="K237" s="20">
        <v>0.48242591316334699</v>
      </c>
      <c r="L237" s="38">
        <f t="shared" si="119"/>
        <v>20.529961055298951</v>
      </c>
      <c r="M237" s="39">
        <f t="shared" si="120"/>
        <v>10.706150341685671</v>
      </c>
      <c r="N237" s="9"/>
      <c r="O237" s="9"/>
      <c r="P237" s="78">
        <f t="shared" si="113"/>
        <v>10.908587170722079</v>
      </c>
      <c r="Q237" s="78">
        <v>10.706150341685671</v>
      </c>
      <c r="R237" s="78"/>
      <c r="S237" s="21">
        <v>147.5</v>
      </c>
      <c r="T237" s="21">
        <v>148.6</v>
      </c>
      <c r="U237" s="21">
        <v>156.1</v>
      </c>
      <c r="V237" s="20">
        <v>151.80000000000001</v>
      </c>
      <c r="W237" s="20">
        <v>137.69999999999999</v>
      </c>
      <c r="X237" s="20">
        <f t="shared" si="123"/>
        <v>0.66312997347479641</v>
      </c>
      <c r="Y237" s="20">
        <f t="shared" si="124"/>
        <v>0.36443148688045657</v>
      </c>
      <c r="Z237" s="20">
        <f t="shared" si="121"/>
        <v>11.617647058823533</v>
      </c>
      <c r="AA237" s="20">
        <f t="shared" si="122"/>
        <v>9.4594594594594525</v>
      </c>
      <c r="AC237" s="3"/>
      <c r="AE237" s="26"/>
      <c r="AF237" s="24"/>
      <c r="AG237" s="21"/>
      <c r="AH237" s="21"/>
      <c r="AI237" s="21"/>
    </row>
    <row r="238" spans="2:35">
      <c r="B238" s="6"/>
      <c r="C238" s="19" t="s">
        <v>53</v>
      </c>
      <c r="D238" s="20">
        <f t="shared" si="114"/>
        <v>248.22389999999999</v>
      </c>
      <c r="E238" s="20">
        <f t="shared" si="115"/>
        <v>194.99128043990575</v>
      </c>
      <c r="F238" s="20">
        <v>146.1</v>
      </c>
      <c r="G238" s="20">
        <f t="shared" si="116"/>
        <v>78.972972972972968</v>
      </c>
      <c r="H238" s="6"/>
      <c r="I238" s="21">
        <f t="shared" si="117"/>
        <v>44.947622636865667</v>
      </c>
      <c r="J238" s="25">
        <f t="shared" si="118"/>
        <v>10.097965335342863</v>
      </c>
      <c r="K238" s="20">
        <v>0.205761316872416</v>
      </c>
      <c r="L238" s="38">
        <f t="shared" si="119"/>
        <v>20.572203773519728</v>
      </c>
      <c r="M238" s="39">
        <f t="shared" si="120"/>
        <v>10.097965335342884</v>
      </c>
      <c r="N238" s="9"/>
      <c r="O238" s="9"/>
      <c r="P238" s="78">
        <f t="shared" si="113"/>
        <v>10.931032823336732</v>
      </c>
      <c r="Q238" s="78">
        <v>10.097965335342884</v>
      </c>
      <c r="R238" s="78"/>
      <c r="S238" s="21">
        <v>148.69999999999999</v>
      </c>
      <c r="T238" s="21">
        <v>149.5</v>
      </c>
      <c r="U238" s="21">
        <v>155.6</v>
      </c>
      <c r="V238" s="20">
        <v>152.1</v>
      </c>
      <c r="W238" s="20">
        <v>137.80000000000001</v>
      </c>
      <c r="X238" s="20">
        <f t="shared" si="123"/>
        <v>0.19762845849802257</v>
      </c>
      <c r="Y238" s="20">
        <f t="shared" si="124"/>
        <v>7.2621641249104307E-2</v>
      </c>
      <c r="Z238" s="20">
        <f t="shared" si="121"/>
        <v>10.618181818181816</v>
      </c>
      <c r="AA238" s="20">
        <f t="shared" si="122"/>
        <v>9.191759112519815</v>
      </c>
      <c r="AC238" s="3"/>
      <c r="AE238" s="26"/>
      <c r="AF238" s="24"/>
      <c r="AG238" s="21"/>
      <c r="AH238" s="21"/>
      <c r="AI238" s="21"/>
    </row>
    <row r="239" spans="2:35">
      <c r="B239" s="6"/>
      <c r="C239" s="19" t="s">
        <v>54</v>
      </c>
      <c r="D239" s="20">
        <f t="shared" si="114"/>
        <v>251.79179999999999</v>
      </c>
      <c r="E239" s="20">
        <f t="shared" si="115"/>
        <v>197.79402985074628</v>
      </c>
      <c r="F239" s="20">
        <v>148.19999999999999</v>
      </c>
      <c r="G239" s="20">
        <f t="shared" si="116"/>
        <v>80.108108108108098</v>
      </c>
      <c r="H239" s="20">
        <f>SUM(E228:E239)/12</f>
        <v>189.33017151086676</v>
      </c>
      <c r="I239" s="21">
        <f t="shared" si="117"/>
        <v>45.593687027949976</v>
      </c>
      <c r="J239" s="25">
        <f t="shared" si="118"/>
        <v>11.344853493613826</v>
      </c>
      <c r="K239" s="20">
        <v>1.4373716632443501</v>
      </c>
      <c r="L239" s="38">
        <f t="shared" si="119"/>
        <v>20.867902801065188</v>
      </c>
      <c r="M239" s="39">
        <f t="shared" si="120"/>
        <v>11.344853493613805</v>
      </c>
      <c r="N239" s="25">
        <f>SUM(J228:J239)/12</f>
        <v>11.592669230827005</v>
      </c>
      <c r="O239" s="25"/>
      <c r="P239" s="78">
        <f t="shared" si="113"/>
        <v>11.088152391639314</v>
      </c>
      <c r="Q239" s="78">
        <v>11.344853493613805</v>
      </c>
      <c r="R239" s="79"/>
      <c r="S239" s="21">
        <v>149.6</v>
      </c>
      <c r="T239" s="21">
        <v>151.30000000000001</v>
      </c>
      <c r="U239" s="21">
        <v>159</v>
      </c>
      <c r="V239" s="20">
        <v>154.30000000000001</v>
      </c>
      <c r="W239" s="20">
        <v>139.80000000000001</v>
      </c>
      <c r="X239" s="20">
        <f t="shared" si="123"/>
        <v>1.4464168310322378</v>
      </c>
      <c r="Y239" s="20">
        <f t="shared" si="124"/>
        <v>1.4513788098693858</v>
      </c>
      <c r="Z239" s="20">
        <f t="shared" si="121"/>
        <v>11.973875181422343</v>
      </c>
      <c r="AA239" s="20">
        <f t="shared" si="122"/>
        <v>10.426540284360208</v>
      </c>
      <c r="AC239" s="3"/>
      <c r="AE239" s="26"/>
      <c r="AF239" s="24"/>
      <c r="AG239" s="21"/>
      <c r="AH239" s="21"/>
      <c r="AI239" s="21"/>
    </row>
    <row r="240" spans="2:35">
      <c r="B240" s="6"/>
      <c r="C240" s="6"/>
      <c r="D240" s="6"/>
      <c r="E240" s="6"/>
      <c r="F240" s="6"/>
      <c r="G240" s="6"/>
      <c r="H240" s="6"/>
      <c r="I240" s="21"/>
      <c r="J240" s="9"/>
      <c r="K240" s="6"/>
      <c r="L240" s="38"/>
      <c r="M240" s="38"/>
      <c r="N240" s="9"/>
      <c r="O240" s="9"/>
      <c r="R240" s="78"/>
      <c r="S240" s="6"/>
      <c r="T240" s="6"/>
      <c r="U240" s="6"/>
      <c r="V240" s="6"/>
      <c r="W240" s="6"/>
      <c r="X240" s="6"/>
      <c r="Y240" s="6"/>
      <c r="Z240" s="6"/>
      <c r="AA240" s="6"/>
      <c r="AC240" s="3"/>
    </row>
    <row r="241" spans="2:29">
      <c r="B241" s="19" t="s">
        <v>70</v>
      </c>
      <c r="C241" s="19" t="s">
        <v>43</v>
      </c>
      <c r="D241" s="20">
        <f t="shared" ref="D241:D252" si="125">(F241*1.699)</f>
        <v>255.18979999999999</v>
      </c>
      <c r="E241" s="20">
        <f t="shared" ref="E241:E252" si="126">D241/1.273</f>
        <v>200.46331500392773</v>
      </c>
      <c r="F241" s="20">
        <v>150.19999999999999</v>
      </c>
      <c r="G241" s="20">
        <f t="shared" ref="G241:G252" si="127">F241*100/F$264</f>
        <v>81.189189189189179</v>
      </c>
      <c r="H241" s="6"/>
      <c r="I241" s="21">
        <f t="shared" ref="I241:I252" si="128">G241/1.757</f>
        <v>46.208986448030267</v>
      </c>
      <c r="J241" s="25">
        <f t="shared" ref="J241:J252" si="129">(D241/D228-1)*100</f>
        <v>11.259259259259258</v>
      </c>
      <c r="K241" s="20">
        <f>(F241/F239-1)*100</f>
        <v>1.3495276653171295</v>
      </c>
      <c r="L241" s="38">
        <f t="shared" ref="L241:L252" si="130">I241/$S$3</f>
        <v>21.14952092253705</v>
      </c>
      <c r="M241" s="39">
        <f t="shared" ref="M241:M252" si="131">(G241/G228-1)*100</f>
        <v>11.259259259259258</v>
      </c>
      <c r="N241" s="9"/>
      <c r="O241" s="9"/>
      <c r="P241" s="78">
        <f t="shared" si="113"/>
        <v>11.237790075737008</v>
      </c>
      <c r="Q241" s="78">
        <v>11.259259259259235</v>
      </c>
      <c r="R241" s="78"/>
      <c r="S241" s="20">
        <v>151.9</v>
      </c>
      <c r="T241" s="20">
        <v>153.9</v>
      </c>
      <c r="U241" s="20">
        <v>162.9</v>
      </c>
      <c r="V241" s="20">
        <v>157.5</v>
      </c>
      <c r="W241" s="20">
        <v>140.30000000000001</v>
      </c>
      <c r="X241" s="20">
        <f>((V241/V239)-1)*100</f>
        <v>2.0738820479585085</v>
      </c>
      <c r="Y241" s="20">
        <f>((W241/W239)-1)*100</f>
        <v>0.35765379113019691</v>
      </c>
      <c r="Z241" s="20">
        <f t="shared" ref="Z241:Z252" si="132">((V241/V228)-1)*100</f>
        <v>12.580414581844179</v>
      </c>
      <c r="AA241" s="20">
        <f t="shared" ref="AA241:AA252" si="133">((W241/W228)-1)*100</f>
        <v>9.353078721745911</v>
      </c>
      <c r="AC241" s="3"/>
    </row>
    <row r="242" spans="2:29">
      <c r="B242" s="6"/>
      <c r="C242" s="19" t="s">
        <v>44</v>
      </c>
      <c r="D242" s="20">
        <f t="shared" si="125"/>
        <v>257.90820000000002</v>
      </c>
      <c r="E242" s="20">
        <f t="shared" si="126"/>
        <v>202.59874312647293</v>
      </c>
      <c r="F242" s="20">
        <v>151.80000000000001</v>
      </c>
      <c r="G242" s="20">
        <f t="shared" si="127"/>
        <v>82.054054054054063</v>
      </c>
      <c r="H242" s="6"/>
      <c r="I242" s="21">
        <f t="shared" si="128"/>
        <v>46.701225984094521</v>
      </c>
      <c r="J242" s="25">
        <f t="shared" si="129"/>
        <v>11.782032400589104</v>
      </c>
      <c r="K242" s="20">
        <f t="shared" ref="K242:K252" si="134">(F242/F241-1)*100</f>
        <v>1.0652463382157196</v>
      </c>
      <c r="L242" s="38">
        <f t="shared" si="130"/>
        <v>21.374815419714547</v>
      </c>
      <c r="M242" s="39">
        <f t="shared" si="131"/>
        <v>11.782032400589104</v>
      </c>
      <c r="N242" s="9"/>
      <c r="O242" s="9"/>
      <c r="P242" s="78">
        <f t="shared" si="113"/>
        <v>11.357500223015169</v>
      </c>
      <c r="Q242" s="78">
        <v>11.782032400589104</v>
      </c>
      <c r="R242" s="78"/>
      <c r="S242" s="20">
        <v>153</v>
      </c>
      <c r="T242" s="20">
        <v>155.30000000000001</v>
      </c>
      <c r="U242" s="20">
        <v>164.3</v>
      </c>
      <c r="V242" s="20">
        <v>158.69999999999999</v>
      </c>
      <c r="W242" s="20">
        <v>142.30000000000001</v>
      </c>
      <c r="X242" s="20">
        <f t="shared" ref="X242:X252" si="135">((V242/V241)-1)*100</f>
        <v>0.76190476190476364</v>
      </c>
      <c r="Y242" s="20">
        <f t="shared" ref="Y242:Y252" si="136">((W242/W241)-1)*100</f>
        <v>1.4255167498218091</v>
      </c>
      <c r="Z242" s="20">
        <f t="shared" si="132"/>
        <v>12.31422505307853</v>
      </c>
      <c r="AA242" s="20">
        <f t="shared" si="133"/>
        <v>10.825545171339556</v>
      </c>
      <c r="AC242" s="3"/>
    </row>
    <row r="243" spans="2:29">
      <c r="B243" s="6"/>
      <c r="C243" s="19" t="s">
        <v>45</v>
      </c>
      <c r="D243" s="20">
        <f t="shared" si="125"/>
        <v>260.28679999999997</v>
      </c>
      <c r="E243" s="20">
        <f t="shared" si="126"/>
        <v>204.46724273369992</v>
      </c>
      <c r="F243" s="20">
        <v>153.19999999999999</v>
      </c>
      <c r="G243" s="20">
        <f t="shared" si="127"/>
        <v>82.810810810810807</v>
      </c>
      <c r="H243" s="6"/>
      <c r="I243" s="21">
        <f t="shared" si="128"/>
        <v>47.131935578150717</v>
      </c>
      <c r="J243" s="25">
        <f t="shared" si="129"/>
        <v>11.499272197962117</v>
      </c>
      <c r="K243" s="20">
        <f t="shared" si="134"/>
        <v>0.92226613965742388</v>
      </c>
      <c r="L243" s="38">
        <f t="shared" si="130"/>
        <v>21.571948104744848</v>
      </c>
      <c r="M243" s="39">
        <f t="shared" si="131"/>
        <v>11.49927219796214</v>
      </c>
      <c r="N243" s="9"/>
      <c r="O243" s="9"/>
      <c r="P243" s="78">
        <f t="shared" si="113"/>
        <v>11.462246601883555</v>
      </c>
      <c r="Q243" s="78">
        <v>11.499272197962163</v>
      </c>
      <c r="R243" s="78"/>
      <c r="S243" s="20">
        <v>154.69999999999999</v>
      </c>
      <c r="T243" s="20">
        <v>156.5</v>
      </c>
      <c r="U243" s="20">
        <v>165.6</v>
      </c>
      <c r="V243" s="20">
        <v>160.19999999999999</v>
      </c>
      <c r="W243" s="20">
        <v>143.69999999999999</v>
      </c>
      <c r="X243" s="20">
        <f t="shared" si="135"/>
        <v>0.94517958412099201</v>
      </c>
      <c r="Y243" s="20">
        <f t="shared" si="136"/>
        <v>0.98383696416020072</v>
      </c>
      <c r="Z243" s="20">
        <f t="shared" si="132"/>
        <v>12.18487394957981</v>
      </c>
      <c r="AA243" s="20">
        <f t="shared" si="133"/>
        <v>10.538461538461519</v>
      </c>
      <c r="AC243" s="3"/>
    </row>
    <row r="244" spans="2:29">
      <c r="B244" s="6"/>
      <c r="C244" s="19" t="s">
        <v>46</v>
      </c>
      <c r="D244" s="20">
        <f t="shared" si="125"/>
        <v>264.53429999999997</v>
      </c>
      <c r="E244" s="20">
        <f t="shared" si="126"/>
        <v>207.80384917517674</v>
      </c>
      <c r="F244" s="20">
        <v>155.69999999999999</v>
      </c>
      <c r="G244" s="20">
        <f t="shared" si="127"/>
        <v>84.162162162162147</v>
      </c>
      <c r="H244" s="6"/>
      <c r="I244" s="21">
        <f t="shared" si="128"/>
        <v>47.901059853251084</v>
      </c>
      <c r="J244" s="25">
        <f t="shared" si="129"/>
        <v>11.692969870875158</v>
      </c>
      <c r="K244" s="20">
        <f t="shared" si="134"/>
        <v>1.6318537859007831</v>
      </c>
      <c r="L244" s="38">
        <f t="shared" si="130"/>
        <v>21.923970756584676</v>
      </c>
      <c r="M244" s="39">
        <f t="shared" si="131"/>
        <v>11.692969870875158</v>
      </c>
      <c r="N244" s="9"/>
      <c r="O244" s="9"/>
      <c r="P244" s="78">
        <f t="shared" si="113"/>
        <v>11.649293707005674</v>
      </c>
      <c r="Q244" s="78">
        <v>11.692969870875135</v>
      </c>
      <c r="R244" s="78"/>
      <c r="S244" s="20">
        <v>156.80000000000001</v>
      </c>
      <c r="T244" s="20">
        <v>157.69999999999999</v>
      </c>
      <c r="U244" s="20">
        <v>169.4</v>
      </c>
      <c r="V244" s="20">
        <v>162.9</v>
      </c>
      <c r="W244" s="20">
        <v>145.9</v>
      </c>
      <c r="X244" s="20">
        <f t="shared" si="135"/>
        <v>1.6853932584269815</v>
      </c>
      <c r="Y244" s="20">
        <f t="shared" si="136"/>
        <v>1.5309672929714857</v>
      </c>
      <c r="Z244" s="20">
        <f t="shared" si="132"/>
        <v>11.575342465753424</v>
      </c>
      <c r="AA244" s="20">
        <f t="shared" si="133"/>
        <v>11.886503067484666</v>
      </c>
      <c r="AC244" s="3"/>
    </row>
    <row r="245" spans="2:29">
      <c r="B245" s="6"/>
      <c r="C245" s="19" t="s">
        <v>47</v>
      </c>
      <c r="D245" s="20">
        <f t="shared" si="125"/>
        <v>265.89350000000002</v>
      </c>
      <c r="E245" s="20">
        <f t="shared" si="126"/>
        <v>208.87156323644936</v>
      </c>
      <c r="F245" s="20">
        <v>156.5</v>
      </c>
      <c r="G245" s="20">
        <f t="shared" si="127"/>
        <v>84.594594594594597</v>
      </c>
      <c r="H245" s="6"/>
      <c r="I245" s="21">
        <f t="shared" si="128"/>
        <v>48.147179621283207</v>
      </c>
      <c r="J245" s="25">
        <f t="shared" si="129"/>
        <v>11.387900355871894</v>
      </c>
      <c r="K245" s="20">
        <f t="shared" si="134"/>
        <v>0.5138086062941527</v>
      </c>
      <c r="L245" s="38">
        <f t="shared" si="130"/>
        <v>22.036618005173427</v>
      </c>
      <c r="M245" s="39">
        <f t="shared" si="131"/>
        <v>11.387900355871871</v>
      </c>
      <c r="N245" s="9"/>
      <c r="O245" s="9"/>
      <c r="P245" s="78">
        <f t="shared" si="113"/>
        <v>11.709148780644755</v>
      </c>
      <c r="Q245" s="78">
        <v>11.387900355871894</v>
      </c>
      <c r="R245" s="78"/>
      <c r="S245" s="20">
        <v>157.6</v>
      </c>
      <c r="T245" s="20">
        <v>158.19999999999999</v>
      </c>
      <c r="U245" s="20">
        <v>170.1</v>
      </c>
      <c r="V245" s="20">
        <v>163.6</v>
      </c>
      <c r="W245" s="20">
        <v>146.69999999999999</v>
      </c>
      <c r="X245" s="20">
        <f t="shared" si="135"/>
        <v>0.42971147943522414</v>
      </c>
      <c r="Y245" s="20">
        <f t="shared" si="136"/>
        <v>0.54832076764905757</v>
      </c>
      <c r="Z245" s="20">
        <f t="shared" si="132"/>
        <v>11.444141689373289</v>
      </c>
      <c r="AA245" s="20">
        <f t="shared" si="133"/>
        <v>11.389521640091127</v>
      </c>
      <c r="AC245" s="3"/>
    </row>
    <row r="246" spans="2:29">
      <c r="B246" s="6"/>
      <c r="C246" s="19" t="s">
        <v>48</v>
      </c>
      <c r="D246" s="20">
        <f t="shared" si="125"/>
        <v>267.08279999999996</v>
      </c>
      <c r="E246" s="20">
        <f t="shared" si="126"/>
        <v>209.80581304006282</v>
      </c>
      <c r="F246" s="20">
        <v>157.19999999999999</v>
      </c>
      <c r="G246" s="20">
        <f t="shared" si="127"/>
        <v>84.972972972972968</v>
      </c>
      <c r="H246" s="6"/>
      <c r="I246" s="21">
        <f t="shared" si="128"/>
        <v>48.362534418311313</v>
      </c>
      <c r="J246" s="25">
        <f t="shared" si="129"/>
        <v>10.626319493314561</v>
      </c>
      <c r="K246" s="20">
        <f t="shared" si="134"/>
        <v>0.44728434504792691</v>
      </c>
      <c r="L246" s="38">
        <f t="shared" si="130"/>
        <v>22.135184347688579</v>
      </c>
      <c r="M246" s="39">
        <f t="shared" si="131"/>
        <v>10.626319493314561</v>
      </c>
      <c r="N246" s="9"/>
      <c r="O246" s="9"/>
      <c r="P246" s="78">
        <f t="shared" si="113"/>
        <v>11.761521970078947</v>
      </c>
      <c r="Q246" s="78">
        <v>10.626319493314561</v>
      </c>
      <c r="R246" s="78"/>
      <c r="S246" s="20">
        <v>157.1</v>
      </c>
      <c r="T246" s="20">
        <v>158.9</v>
      </c>
      <c r="U246" s="20">
        <v>172</v>
      </c>
      <c r="V246" s="20">
        <v>164.4</v>
      </c>
      <c r="W246" s="20">
        <v>147.4</v>
      </c>
      <c r="X246" s="20">
        <f t="shared" si="135"/>
        <v>0.48899755501223829</v>
      </c>
      <c r="Y246" s="20">
        <f t="shared" si="136"/>
        <v>0.47716428084527696</v>
      </c>
      <c r="Z246" s="20">
        <f t="shared" si="132"/>
        <v>10.931174089068829</v>
      </c>
      <c r="AA246" s="20">
        <f t="shared" si="133"/>
        <v>10.246821241585646</v>
      </c>
      <c r="AC246" s="3"/>
    </row>
    <row r="247" spans="2:29">
      <c r="B247" s="6"/>
      <c r="C247" s="19" t="s">
        <v>49</v>
      </c>
      <c r="D247" s="20">
        <f t="shared" si="125"/>
        <v>268.61189999999999</v>
      </c>
      <c r="E247" s="20">
        <f t="shared" si="126"/>
        <v>211.0069913589945</v>
      </c>
      <c r="F247" s="20">
        <v>158.1</v>
      </c>
      <c r="G247" s="20">
        <f t="shared" si="127"/>
        <v>85.459459459459453</v>
      </c>
      <c r="H247" s="6"/>
      <c r="I247" s="21">
        <f t="shared" si="128"/>
        <v>48.63941915734744</v>
      </c>
      <c r="J247" s="25">
        <f t="shared" si="129"/>
        <v>10.636808957312805</v>
      </c>
      <c r="K247" s="20">
        <f t="shared" si="134"/>
        <v>0.57251908396946938</v>
      </c>
      <c r="L247" s="38">
        <f t="shared" si="130"/>
        <v>22.261912502350917</v>
      </c>
      <c r="M247" s="39">
        <f t="shared" si="131"/>
        <v>10.636808957312805</v>
      </c>
      <c r="N247" s="9"/>
      <c r="O247" s="9"/>
      <c r="P247" s="78">
        <f t="shared" si="113"/>
        <v>11.82885892792291</v>
      </c>
      <c r="Q247" s="78">
        <v>10.636808957312782</v>
      </c>
      <c r="R247" s="78"/>
      <c r="S247" s="20">
        <v>159</v>
      </c>
      <c r="T247" s="20">
        <v>159.5</v>
      </c>
      <c r="U247" s="20">
        <v>171.6</v>
      </c>
      <c r="V247" s="20">
        <v>165</v>
      </c>
      <c r="W247" s="20">
        <v>148.6</v>
      </c>
      <c r="X247" s="20">
        <f t="shared" si="135"/>
        <v>0.36496350364962904</v>
      </c>
      <c r="Y247" s="20">
        <f t="shared" si="136"/>
        <v>0.8141112618724522</v>
      </c>
      <c r="Z247" s="20">
        <f t="shared" si="132"/>
        <v>10.738255033557053</v>
      </c>
      <c r="AA247" s="20">
        <f t="shared" si="133"/>
        <v>10.40118870728084</v>
      </c>
      <c r="AC247" s="3"/>
    </row>
    <row r="248" spans="2:29">
      <c r="B248" s="6"/>
      <c r="C248" s="19" t="s">
        <v>50</v>
      </c>
      <c r="D248" s="20">
        <f t="shared" si="125"/>
        <v>271.33029999999997</v>
      </c>
      <c r="E248" s="20">
        <f t="shared" si="126"/>
        <v>213.14241948153966</v>
      </c>
      <c r="F248" s="20">
        <v>159.69999999999999</v>
      </c>
      <c r="G248" s="20">
        <f t="shared" si="127"/>
        <v>86.324324324324309</v>
      </c>
      <c r="H248" s="6"/>
      <c r="I248" s="21">
        <f t="shared" si="128"/>
        <v>49.131658693411673</v>
      </c>
      <c r="J248" s="25">
        <f t="shared" si="129"/>
        <v>10.90277777777775</v>
      </c>
      <c r="K248" s="20">
        <f t="shared" si="134"/>
        <v>1.0120177103099204</v>
      </c>
      <c r="L248" s="38">
        <f t="shared" si="130"/>
        <v>22.487206999528407</v>
      </c>
      <c r="M248" s="39">
        <f t="shared" si="131"/>
        <v>10.90277777777775</v>
      </c>
      <c r="N248" s="9"/>
      <c r="O248" s="9"/>
      <c r="P248" s="78">
        <f t="shared" si="113"/>
        <v>11.948569075201068</v>
      </c>
      <c r="Q248" s="78">
        <v>10.902777777777771</v>
      </c>
      <c r="R248" s="78"/>
      <c r="S248" s="20">
        <v>161.19999999999999</v>
      </c>
      <c r="T248" s="20">
        <v>161</v>
      </c>
      <c r="U248" s="20">
        <v>173</v>
      </c>
      <c r="V248" s="20">
        <v>166.8</v>
      </c>
      <c r="W248" s="20">
        <v>150.1</v>
      </c>
      <c r="X248" s="20">
        <f t="shared" si="135"/>
        <v>1.0909090909090979</v>
      </c>
      <c r="Y248" s="20">
        <f t="shared" si="136"/>
        <v>1.0094212651413192</v>
      </c>
      <c r="Z248" s="20">
        <f t="shared" si="132"/>
        <v>11.274182788525678</v>
      </c>
      <c r="AA248" s="20">
        <f t="shared" si="133"/>
        <v>10.448859455481973</v>
      </c>
      <c r="AC248" s="3"/>
    </row>
    <row r="249" spans="2:29">
      <c r="B249" s="6"/>
      <c r="C249" s="19" t="s">
        <v>51</v>
      </c>
      <c r="D249" s="20">
        <f t="shared" si="125"/>
        <v>273.3691</v>
      </c>
      <c r="E249" s="20">
        <f t="shared" si="126"/>
        <v>214.74399057344857</v>
      </c>
      <c r="F249" s="20">
        <v>160.9</v>
      </c>
      <c r="G249" s="20">
        <f t="shared" si="127"/>
        <v>86.972972972972968</v>
      </c>
      <c r="H249" s="6"/>
      <c r="I249" s="21">
        <f t="shared" si="128"/>
        <v>49.500838345459862</v>
      </c>
      <c r="J249" s="25">
        <f t="shared" si="129"/>
        <v>10.889042039972431</v>
      </c>
      <c r="K249" s="20">
        <f t="shared" si="134"/>
        <v>0.75140889167188973</v>
      </c>
      <c r="L249" s="38">
        <f t="shared" si="130"/>
        <v>22.656177872411529</v>
      </c>
      <c r="M249" s="39">
        <f t="shared" si="131"/>
        <v>10.889042039972431</v>
      </c>
      <c r="N249" s="9"/>
      <c r="O249" s="9"/>
      <c r="P249" s="78">
        <f t="shared" si="113"/>
        <v>12.038351685659688</v>
      </c>
      <c r="Q249" s="78">
        <v>10.889042039972431</v>
      </c>
      <c r="R249" s="78"/>
      <c r="S249" s="20">
        <v>162.19999999999999</v>
      </c>
      <c r="T249" s="20">
        <v>162.6</v>
      </c>
      <c r="U249" s="20">
        <v>173.7</v>
      </c>
      <c r="V249" s="20">
        <v>167.7</v>
      </c>
      <c r="W249" s="20">
        <v>151.6</v>
      </c>
      <c r="X249" s="20">
        <f t="shared" si="135"/>
        <v>0.53956834532373765</v>
      </c>
      <c r="Y249" s="20">
        <f t="shared" si="136"/>
        <v>0.99933377748167018</v>
      </c>
      <c r="Z249" s="20">
        <f t="shared" si="132"/>
        <v>11.206896551724132</v>
      </c>
      <c r="AA249" s="20">
        <f t="shared" si="133"/>
        <v>10.495626822157433</v>
      </c>
      <c r="AC249" s="3"/>
    </row>
    <row r="250" spans="2:29">
      <c r="B250" s="6"/>
      <c r="C250" s="19" t="s">
        <v>52</v>
      </c>
      <c r="D250" s="20">
        <f t="shared" si="125"/>
        <v>275.57779999999997</v>
      </c>
      <c r="E250" s="20">
        <f t="shared" si="126"/>
        <v>216.47902592301648</v>
      </c>
      <c r="F250" s="20">
        <v>162.19999999999999</v>
      </c>
      <c r="G250" s="20">
        <f t="shared" si="127"/>
        <v>87.675675675675663</v>
      </c>
      <c r="H250" s="20">
        <f>SUM(I241:I252)/12</f>
        <v>48.61634542909443</v>
      </c>
      <c r="I250" s="21">
        <f t="shared" si="128"/>
        <v>49.900782968512047</v>
      </c>
      <c r="J250" s="25">
        <f t="shared" si="129"/>
        <v>11.248285322359376</v>
      </c>
      <c r="K250" s="20">
        <f t="shared" si="134"/>
        <v>0.80795525170913596</v>
      </c>
      <c r="L250" s="38">
        <f t="shared" si="130"/>
        <v>22.839229651368239</v>
      </c>
      <c r="M250" s="39">
        <f t="shared" si="131"/>
        <v>11.248285322359376</v>
      </c>
      <c r="N250" s="9"/>
      <c r="O250" s="9"/>
      <c r="P250" s="78">
        <f t="shared" si="113"/>
        <v>12.135616180323188</v>
      </c>
      <c r="Q250" s="78">
        <v>11.248285322359376</v>
      </c>
      <c r="R250" s="78"/>
      <c r="S250" s="20">
        <v>162.80000000000001</v>
      </c>
      <c r="T250" s="20">
        <v>163.69999999999999</v>
      </c>
      <c r="U250" s="20">
        <v>176.2</v>
      </c>
      <c r="V250" s="20">
        <v>169.3</v>
      </c>
      <c r="W250" s="20">
        <v>152.5</v>
      </c>
      <c r="X250" s="20">
        <f t="shared" si="135"/>
        <v>0.95408467501492122</v>
      </c>
      <c r="Y250" s="20">
        <f t="shared" si="136"/>
        <v>0.59366754617413697</v>
      </c>
      <c r="Z250" s="20">
        <f t="shared" si="132"/>
        <v>11.528326745718044</v>
      </c>
      <c r="AA250" s="20">
        <f t="shared" si="133"/>
        <v>10.748002904865661</v>
      </c>
      <c r="AC250" s="3"/>
    </row>
    <row r="251" spans="2:29">
      <c r="B251" s="6"/>
      <c r="C251" s="19" t="s">
        <v>53</v>
      </c>
      <c r="D251" s="20">
        <f t="shared" si="125"/>
        <v>279.99520000000001</v>
      </c>
      <c r="E251" s="20">
        <f t="shared" si="126"/>
        <v>219.94909662215241</v>
      </c>
      <c r="F251" s="20">
        <v>164.8</v>
      </c>
      <c r="G251" s="20">
        <f t="shared" si="127"/>
        <v>89.081081081081081</v>
      </c>
      <c r="H251" s="6"/>
      <c r="I251" s="21">
        <f t="shared" si="128"/>
        <v>50.700672214616439</v>
      </c>
      <c r="J251" s="25">
        <f t="shared" si="129"/>
        <v>12.799452429842596</v>
      </c>
      <c r="K251" s="20">
        <f t="shared" si="134"/>
        <v>1.6029593094944561</v>
      </c>
      <c r="L251" s="38">
        <f t="shared" si="130"/>
        <v>23.205333209281665</v>
      </c>
      <c r="M251" s="39">
        <f t="shared" si="131"/>
        <v>12.799452429842573</v>
      </c>
      <c r="N251" s="9"/>
      <c r="O251" s="9"/>
      <c r="P251" s="78">
        <f t="shared" si="113"/>
        <v>12.330145169650194</v>
      </c>
      <c r="Q251" s="78">
        <v>12.799452429842573</v>
      </c>
      <c r="R251" s="78"/>
      <c r="S251" s="20">
        <v>166.7</v>
      </c>
      <c r="T251" s="20">
        <v>166</v>
      </c>
      <c r="U251" s="20">
        <v>177.1</v>
      </c>
      <c r="V251" s="20">
        <v>171.5</v>
      </c>
      <c r="W251" s="20">
        <v>155.69999999999999</v>
      </c>
      <c r="X251" s="20">
        <f t="shared" si="135"/>
        <v>1.2994683992911815</v>
      </c>
      <c r="Y251" s="20">
        <f t="shared" si="136"/>
        <v>2.0983606557376966</v>
      </c>
      <c r="Z251" s="20">
        <f t="shared" si="132"/>
        <v>12.754766600920453</v>
      </c>
      <c r="AA251" s="20">
        <f t="shared" si="133"/>
        <v>12.989840348330905</v>
      </c>
      <c r="AC251" s="3"/>
    </row>
    <row r="252" spans="2:29">
      <c r="B252" s="6"/>
      <c r="C252" s="19" t="s">
        <v>54</v>
      </c>
      <c r="D252" s="20">
        <f t="shared" si="125"/>
        <v>282.03399999999999</v>
      </c>
      <c r="E252" s="20">
        <f t="shared" si="126"/>
        <v>221.55066771406129</v>
      </c>
      <c r="F252" s="20">
        <v>166</v>
      </c>
      <c r="G252" s="20">
        <f t="shared" si="127"/>
        <v>89.729729729729726</v>
      </c>
      <c r="H252" s="20">
        <f>SUM(E241:E252)/12</f>
        <v>210.90689316575023</v>
      </c>
      <c r="I252" s="21">
        <f t="shared" si="128"/>
        <v>51.069851866664614</v>
      </c>
      <c r="J252" s="25">
        <f t="shared" si="129"/>
        <v>12.010796221322529</v>
      </c>
      <c r="K252" s="20">
        <f t="shared" si="134"/>
        <v>0.72815533980581382</v>
      </c>
      <c r="L252" s="38">
        <f t="shared" si="130"/>
        <v>23.374304082164784</v>
      </c>
      <c r="M252" s="39">
        <f t="shared" si="131"/>
        <v>12.010796221322551</v>
      </c>
      <c r="N252" s="25">
        <f>SUM(J241:J252)/12</f>
        <v>11.394576360538297</v>
      </c>
      <c r="O252" s="25"/>
      <c r="P252" s="78">
        <f t="shared" si="113"/>
        <v>12.419927780108813</v>
      </c>
      <c r="Q252" s="78">
        <v>12.010796221322529</v>
      </c>
      <c r="R252" s="79"/>
      <c r="S252" s="20">
        <v>168.9</v>
      </c>
      <c r="T252" s="20">
        <v>168</v>
      </c>
      <c r="U252" s="20">
        <v>177.5</v>
      </c>
      <c r="V252" s="20">
        <v>172.8</v>
      </c>
      <c r="W252" s="20">
        <v>156.6</v>
      </c>
      <c r="X252" s="20">
        <f t="shared" si="135"/>
        <v>0.75801749271138252</v>
      </c>
      <c r="Y252" s="20">
        <f t="shared" si="136"/>
        <v>0.57803468208093012</v>
      </c>
      <c r="Z252" s="20">
        <f t="shared" si="132"/>
        <v>11.989630589760214</v>
      </c>
      <c r="AA252" s="20">
        <f t="shared" si="133"/>
        <v>12.017167381974225</v>
      </c>
      <c r="AC252" s="3"/>
    </row>
    <row r="253" spans="2:29">
      <c r="B253" s="6"/>
      <c r="C253" s="6"/>
      <c r="D253" s="6"/>
      <c r="E253" s="6"/>
      <c r="F253" s="6"/>
      <c r="G253" s="6"/>
      <c r="H253" s="6"/>
      <c r="I253" s="21"/>
      <c r="J253" s="9"/>
      <c r="K253" s="6"/>
      <c r="L253" s="38"/>
      <c r="M253" s="38"/>
      <c r="N253" s="9"/>
      <c r="O253" s="9"/>
      <c r="R253" s="78"/>
      <c r="S253" s="6"/>
      <c r="T253" s="6"/>
      <c r="U253" s="6"/>
      <c r="V253" s="6"/>
      <c r="W253" s="6"/>
      <c r="X253" s="6"/>
      <c r="Y253" s="6"/>
      <c r="Z253" s="6"/>
      <c r="AA253" s="6"/>
      <c r="AC253" s="3"/>
    </row>
    <row r="254" spans="2:29">
      <c r="B254" s="19" t="s">
        <v>71</v>
      </c>
      <c r="C254" s="19" t="s">
        <v>43</v>
      </c>
      <c r="D254" s="20">
        <f t="shared" ref="D254:D265" si="137">(F254*1.699)</f>
        <v>285.77179999999998</v>
      </c>
      <c r="E254" s="20">
        <f t="shared" ref="E254:E265" si="138">D254/1.273</f>
        <v>224.48688138256088</v>
      </c>
      <c r="F254" s="20">
        <v>168.2</v>
      </c>
      <c r="G254" s="20">
        <v>90.918918918918905</v>
      </c>
      <c r="H254" s="6"/>
      <c r="I254" s="21">
        <f t="shared" ref="I254:I265" si="139">G254/1.757</f>
        <v>51.746681228752934</v>
      </c>
      <c r="J254" s="25">
        <f t="shared" ref="J254:J265" si="140">(D254/D241-1)*100</f>
        <v>11.984021304926774</v>
      </c>
      <c r="K254" s="20">
        <f>(F254/F252-1)*100</f>
        <v>1.3253012048192625</v>
      </c>
      <c r="L254" s="38">
        <f t="shared" ref="L254:L265" si="141">I254/$S$3</f>
        <v>23.684084015783831</v>
      </c>
      <c r="M254" s="39">
        <f t="shared" ref="M254:M317" si="142">(G254/G241-1)*100</f>
        <v>11.984021304926751</v>
      </c>
      <c r="N254" s="9"/>
      <c r="O254" s="9"/>
      <c r="P254" s="78">
        <f t="shared" si="113"/>
        <v>12.584529232616276</v>
      </c>
      <c r="Q254" s="78">
        <v>11.984021304926751</v>
      </c>
      <c r="R254" s="78"/>
      <c r="S254" s="20">
        <v>169.5</v>
      </c>
      <c r="T254" s="20">
        <v>171.8</v>
      </c>
      <c r="U254" s="20">
        <v>181.2</v>
      </c>
      <c r="V254" s="20">
        <v>175.4</v>
      </c>
      <c r="W254" s="20">
        <v>158.4</v>
      </c>
      <c r="X254" s="20">
        <f>((V254/V252)-1)*100</f>
        <v>1.504629629629628</v>
      </c>
      <c r="Y254" s="20">
        <f>((W254/W252)-1)*100</f>
        <v>1.1494252873563315</v>
      </c>
      <c r="Z254" s="20">
        <f t="shared" ref="Z254:Z264" si="143">((V254/V241)-1)*100</f>
        <v>11.365079365079378</v>
      </c>
      <c r="AA254" s="20">
        <f t="shared" ref="AA254:AA264" si="144">((W254/W241)-1)*100</f>
        <v>12.900926585887373</v>
      </c>
      <c r="AC254" s="3"/>
    </row>
    <row r="255" spans="2:29">
      <c r="B255" s="6"/>
      <c r="C255" s="19" t="s">
        <v>44</v>
      </c>
      <c r="D255" s="20">
        <f t="shared" si="137"/>
        <v>286.96110000000004</v>
      </c>
      <c r="E255" s="20">
        <f t="shared" si="138"/>
        <v>225.42113118617445</v>
      </c>
      <c r="F255" s="20">
        <v>168.9</v>
      </c>
      <c r="G255" s="20">
        <v>91.297297297297305</v>
      </c>
      <c r="H255" s="6"/>
      <c r="I255" s="21">
        <f t="shared" si="139"/>
        <v>51.962036025781053</v>
      </c>
      <c r="J255" s="25">
        <f t="shared" si="140"/>
        <v>11.264822134387353</v>
      </c>
      <c r="K255" s="20">
        <f t="shared" ref="K255:K265" si="145">(F255/F254-1)*100</f>
        <v>0.41617122473247559</v>
      </c>
      <c r="L255" s="38">
        <f t="shared" si="141"/>
        <v>23.782650358298991</v>
      </c>
      <c r="M255" s="39">
        <f t="shared" si="142"/>
        <v>11.264822134387353</v>
      </c>
      <c r="N255" s="9"/>
      <c r="O255" s="9"/>
      <c r="P255" s="78">
        <f t="shared" si="113"/>
        <v>12.636902422050476</v>
      </c>
      <c r="Q255" s="78">
        <v>11.264822134387353</v>
      </c>
      <c r="R255" s="78"/>
      <c r="S255" s="20">
        <v>170.6</v>
      </c>
      <c r="T255" s="20">
        <v>172.3</v>
      </c>
      <c r="U255" s="20">
        <v>182.2</v>
      </c>
      <c r="V255" s="20">
        <v>176.4</v>
      </c>
      <c r="W255" s="20">
        <v>158.69999999999999</v>
      </c>
      <c r="X255" s="20">
        <f t="shared" ref="X255:X264" si="146">((V255/V254)-1)*100</f>
        <v>0.57012542759407037</v>
      </c>
      <c r="Y255" s="20">
        <f t="shared" ref="Y255:Y264" si="147">((W255/W254)-1)*100</f>
        <v>0.18939393939392257</v>
      </c>
      <c r="Z255" s="20">
        <f t="shared" si="143"/>
        <v>11.153119092627616</v>
      </c>
      <c r="AA255" s="20">
        <f t="shared" si="144"/>
        <v>11.524947294448328</v>
      </c>
      <c r="AC255" s="3"/>
    </row>
    <row r="256" spans="2:29">
      <c r="B256" s="6"/>
      <c r="C256" s="19" t="s">
        <v>45</v>
      </c>
      <c r="D256" s="20">
        <f t="shared" si="137"/>
        <v>289.67950000000002</v>
      </c>
      <c r="E256" s="20">
        <f t="shared" si="138"/>
        <v>227.55655930871959</v>
      </c>
      <c r="F256" s="20">
        <v>170.5</v>
      </c>
      <c r="G256" s="20">
        <v>92.2</v>
      </c>
      <c r="H256" s="6"/>
      <c r="I256" s="21">
        <f t="shared" si="139"/>
        <v>52.475811041548099</v>
      </c>
      <c r="J256" s="25">
        <f t="shared" si="140"/>
        <v>11.292428198433434</v>
      </c>
      <c r="K256" s="20">
        <f t="shared" si="145"/>
        <v>0.94730609828299617</v>
      </c>
      <c r="L256" s="38">
        <f t="shared" si="141"/>
        <v>24.017801489727997</v>
      </c>
      <c r="M256" s="39">
        <f t="shared" si="142"/>
        <v>11.338120104438643</v>
      </c>
      <c r="N256" s="9"/>
      <c r="O256" s="9"/>
      <c r="P256" s="78">
        <f t="shared" si="113"/>
        <v>12.761849888272051</v>
      </c>
      <c r="Q256" s="78">
        <v>11.338120104438666</v>
      </c>
      <c r="R256" s="78"/>
      <c r="S256" s="20">
        <v>173</v>
      </c>
      <c r="T256" s="20">
        <v>173.1</v>
      </c>
      <c r="U256" s="20">
        <v>184.3</v>
      </c>
      <c r="V256" s="20">
        <v>178.4</v>
      </c>
      <c r="W256" s="20">
        <v>159.80000000000001</v>
      </c>
      <c r="X256" s="20">
        <f t="shared" si="146"/>
        <v>1.133786848072571</v>
      </c>
      <c r="Y256" s="20">
        <f t="shared" si="147"/>
        <v>0.69313169502207561</v>
      </c>
      <c r="Z256" s="20">
        <f t="shared" si="143"/>
        <v>11.360799001248445</v>
      </c>
      <c r="AA256" s="20">
        <f t="shared" si="144"/>
        <v>11.203897007654851</v>
      </c>
      <c r="AC256" s="3"/>
    </row>
    <row r="257" spans="2:29">
      <c r="B257" s="6"/>
      <c r="C257" s="19" t="s">
        <v>46</v>
      </c>
      <c r="D257" s="20">
        <f t="shared" si="137"/>
        <v>292.73770000000002</v>
      </c>
      <c r="E257" s="20">
        <f t="shared" si="138"/>
        <v>229.95891594658292</v>
      </c>
      <c r="F257" s="20">
        <v>172.3</v>
      </c>
      <c r="G257" s="20">
        <v>93.135135135135101</v>
      </c>
      <c r="H257" s="6"/>
      <c r="I257" s="21">
        <f t="shared" si="139"/>
        <v>53.008045039917533</v>
      </c>
      <c r="J257" s="25">
        <f t="shared" si="140"/>
        <v>10.66152858060374</v>
      </c>
      <c r="K257" s="20">
        <f t="shared" si="145"/>
        <v>1.0557184750733306</v>
      </c>
      <c r="L257" s="38">
        <f t="shared" si="141"/>
        <v>24.26140116480115</v>
      </c>
      <c r="M257" s="39">
        <f t="shared" si="142"/>
        <v>10.661528580603697</v>
      </c>
      <c r="N257" s="9"/>
      <c r="O257" s="9"/>
      <c r="P257" s="78">
        <f t="shared" si="113"/>
        <v>12.891286485016551</v>
      </c>
      <c r="Q257" s="78">
        <v>10.661528580603697</v>
      </c>
      <c r="R257" s="78"/>
      <c r="S257" s="20">
        <v>172.8</v>
      </c>
      <c r="T257" s="20">
        <v>175.4</v>
      </c>
      <c r="U257" s="20">
        <v>189.9</v>
      </c>
      <c r="V257" s="20">
        <v>181.3</v>
      </c>
      <c r="W257" s="20">
        <v>160</v>
      </c>
      <c r="X257" s="20">
        <f t="shared" si="146"/>
        <v>1.6255605381165994</v>
      </c>
      <c r="Y257" s="20">
        <f t="shared" si="147"/>
        <v>0.12515644555692873</v>
      </c>
      <c r="Z257" s="20">
        <f t="shared" si="143"/>
        <v>11.295273173726205</v>
      </c>
      <c r="AA257" s="20">
        <f t="shared" si="144"/>
        <v>9.6641535298149339</v>
      </c>
      <c r="AC257" s="3"/>
    </row>
    <row r="258" spans="2:29">
      <c r="B258" s="6"/>
      <c r="C258" s="19" t="s">
        <v>47</v>
      </c>
      <c r="D258" s="20">
        <f t="shared" si="137"/>
        <v>294.60660000000001</v>
      </c>
      <c r="E258" s="20">
        <f t="shared" si="138"/>
        <v>231.42702278083271</v>
      </c>
      <c r="F258" s="20">
        <v>173.4</v>
      </c>
      <c r="G258" s="20">
        <v>93.729729729729698</v>
      </c>
      <c r="H258" s="6"/>
      <c r="I258" s="21">
        <f t="shared" si="139"/>
        <v>53.346459720961697</v>
      </c>
      <c r="J258" s="25">
        <f t="shared" si="140"/>
        <v>10.798722044728425</v>
      </c>
      <c r="K258" s="20">
        <f t="shared" si="145"/>
        <v>0.63842135809633049</v>
      </c>
      <c r="L258" s="38">
        <f t="shared" si="141"/>
        <v>24.416291131610677</v>
      </c>
      <c r="M258" s="39">
        <f t="shared" si="142"/>
        <v>10.798722044728404</v>
      </c>
      <c r="N258" s="9"/>
      <c r="O258" s="9"/>
      <c r="P258" s="78">
        <f t="shared" si="113"/>
        <v>12.973587211270285</v>
      </c>
      <c r="Q258" s="78">
        <v>10.798722044728382</v>
      </c>
      <c r="R258" s="78"/>
      <c r="S258" s="20">
        <v>174.2</v>
      </c>
      <c r="T258" s="20">
        <v>176</v>
      </c>
      <c r="U258" s="20">
        <v>190.9</v>
      </c>
      <c r="V258" s="20">
        <v>182.4</v>
      </c>
      <c r="W258" s="20">
        <v>161.1</v>
      </c>
      <c r="X258" s="20">
        <f t="shared" si="146"/>
        <v>0.60672917815773886</v>
      </c>
      <c r="Y258" s="20">
        <f t="shared" si="147"/>
        <v>0.68749999999999645</v>
      </c>
      <c r="Z258" s="20">
        <f t="shared" si="143"/>
        <v>11.49144254278729</v>
      </c>
      <c r="AA258" s="20">
        <f t="shared" si="144"/>
        <v>9.8159509202454096</v>
      </c>
      <c r="AC258" s="3"/>
    </row>
    <row r="259" spans="2:29">
      <c r="B259" s="6"/>
      <c r="C259" s="19" t="s">
        <v>48</v>
      </c>
      <c r="D259" s="20">
        <f t="shared" si="137"/>
        <v>296.81529999999998</v>
      </c>
      <c r="E259" s="20">
        <f t="shared" si="138"/>
        <v>233.16205813040062</v>
      </c>
      <c r="F259" s="20">
        <v>174.7</v>
      </c>
      <c r="G259" s="20">
        <v>94.432432432432407</v>
      </c>
      <c r="H259" s="6"/>
      <c r="I259" s="21">
        <f t="shared" si="139"/>
        <v>53.746404344013897</v>
      </c>
      <c r="J259" s="25">
        <f t="shared" si="140"/>
        <v>11.132315521628499</v>
      </c>
      <c r="K259" s="20">
        <f t="shared" si="145"/>
        <v>0.74971164936561419</v>
      </c>
      <c r="L259" s="38">
        <f t="shared" si="141"/>
        <v>24.59934291056739</v>
      </c>
      <c r="M259" s="39">
        <f t="shared" si="142"/>
        <v>11.132315521628477</v>
      </c>
      <c r="N259" s="9"/>
      <c r="O259" s="9"/>
      <c r="P259" s="78">
        <f t="shared" si="113"/>
        <v>13.070851705933789</v>
      </c>
      <c r="Q259" s="78">
        <v>11.132315521628477</v>
      </c>
      <c r="R259" s="78"/>
      <c r="S259" s="20">
        <v>175.1</v>
      </c>
      <c r="T259" s="20">
        <v>177.1</v>
      </c>
      <c r="U259" s="20">
        <v>191.9</v>
      </c>
      <c r="V259" s="20">
        <v>183.4</v>
      </c>
      <c r="W259" s="20">
        <v>162.80000000000001</v>
      </c>
      <c r="X259" s="20">
        <f t="shared" si="146"/>
        <v>0.5482456140350811</v>
      </c>
      <c r="Y259" s="20">
        <f t="shared" si="147"/>
        <v>1.0552451893234061</v>
      </c>
      <c r="Z259" s="20">
        <f t="shared" si="143"/>
        <v>11.557177615571778</v>
      </c>
      <c r="AA259" s="20">
        <f t="shared" si="144"/>
        <v>10.447761194029859</v>
      </c>
      <c r="AC259" s="3"/>
    </row>
    <row r="260" spans="2:29">
      <c r="B260" s="6"/>
      <c r="C260" s="19" t="s">
        <v>49</v>
      </c>
      <c r="D260" s="20">
        <f t="shared" si="137"/>
        <v>300.72300000000001</v>
      </c>
      <c r="E260" s="20">
        <f t="shared" si="138"/>
        <v>236.23173605655933</v>
      </c>
      <c r="F260" s="20">
        <v>177</v>
      </c>
      <c r="G260" s="20">
        <v>95.675675675675706</v>
      </c>
      <c r="H260" s="6"/>
      <c r="I260" s="21">
        <f t="shared" si="139"/>
        <v>54.45399867710627</v>
      </c>
      <c r="J260" s="25">
        <f t="shared" si="140"/>
        <v>11.954459203036061</v>
      </c>
      <c r="K260" s="20">
        <f t="shared" si="145"/>
        <v>1.3165426445334916</v>
      </c>
      <c r="L260" s="38">
        <f t="shared" si="141"/>
        <v>24.923203750260051</v>
      </c>
      <c r="M260" s="39">
        <f t="shared" si="142"/>
        <v>11.954459203036105</v>
      </c>
      <c r="N260" s="9"/>
      <c r="O260" s="9"/>
      <c r="P260" s="78">
        <f t="shared" si="113"/>
        <v>13.242935042646147</v>
      </c>
      <c r="Q260" s="78">
        <v>11.954459203036084</v>
      </c>
      <c r="R260" s="78"/>
      <c r="S260" s="20">
        <v>177</v>
      </c>
      <c r="T260" s="20">
        <v>178.8</v>
      </c>
      <c r="U260" s="20">
        <v>196.3</v>
      </c>
      <c r="V260" s="20">
        <v>186.4</v>
      </c>
      <c r="W260" s="20">
        <v>164.2</v>
      </c>
      <c r="X260" s="20">
        <f t="shared" si="146"/>
        <v>1.6357688113413316</v>
      </c>
      <c r="Y260" s="20">
        <f t="shared" si="147"/>
        <v>0.85995085995085319</v>
      </c>
      <c r="Z260" s="20">
        <f t="shared" si="143"/>
        <v>12.969696969696965</v>
      </c>
      <c r="AA260" s="20">
        <f t="shared" si="144"/>
        <v>10.497981157469717</v>
      </c>
      <c r="AC260" s="3"/>
    </row>
    <row r="261" spans="2:29">
      <c r="B261" s="6"/>
      <c r="C261" s="19" t="s">
        <v>50</v>
      </c>
      <c r="D261" s="20">
        <f t="shared" si="137"/>
        <v>303.61129999999997</v>
      </c>
      <c r="E261" s="20">
        <f t="shared" si="138"/>
        <v>238.50062843676355</v>
      </c>
      <c r="F261" s="20">
        <v>178.7</v>
      </c>
      <c r="G261" s="20">
        <v>96.594594594594597</v>
      </c>
      <c r="H261" s="6"/>
      <c r="I261" s="21">
        <f t="shared" si="139"/>
        <v>54.977003184174507</v>
      </c>
      <c r="J261" s="25">
        <f t="shared" si="140"/>
        <v>11.897307451471505</v>
      </c>
      <c r="K261" s="20">
        <f t="shared" si="145"/>
        <v>0.96045197740113331</v>
      </c>
      <c r="L261" s="38">
        <f t="shared" si="141"/>
        <v>25.162579153511128</v>
      </c>
      <c r="M261" s="39">
        <f t="shared" si="142"/>
        <v>11.897307451471528</v>
      </c>
      <c r="N261" s="9"/>
      <c r="O261" s="9"/>
      <c r="P261" s="78">
        <f t="shared" si="113"/>
        <v>13.370127074129186</v>
      </c>
      <c r="Q261" s="78">
        <v>11.897307451471528</v>
      </c>
      <c r="R261" s="78"/>
      <c r="S261" s="20">
        <v>178.3</v>
      </c>
      <c r="T261" s="20">
        <v>180.2</v>
      </c>
      <c r="U261" s="20">
        <v>197.8</v>
      </c>
      <c r="V261" s="20">
        <v>187.8</v>
      </c>
      <c r="W261" s="20">
        <v>166.2</v>
      </c>
      <c r="X261" s="20">
        <f t="shared" si="146"/>
        <v>0.75107296137340018</v>
      </c>
      <c r="Y261" s="20">
        <f t="shared" si="147"/>
        <v>1.2180267965895331</v>
      </c>
      <c r="Z261" s="20">
        <f t="shared" si="143"/>
        <v>12.589928057553944</v>
      </c>
      <c r="AA261" s="20">
        <f t="shared" si="144"/>
        <v>10.726182544970019</v>
      </c>
      <c r="AC261" s="3"/>
    </row>
    <row r="262" spans="2:29">
      <c r="B262" s="6"/>
      <c r="C262" s="19" t="s">
        <v>51</v>
      </c>
      <c r="D262" s="20">
        <f t="shared" si="137"/>
        <v>307.51900000000001</v>
      </c>
      <c r="E262" s="20">
        <f t="shared" si="138"/>
        <v>241.57030636292225</v>
      </c>
      <c r="F262" s="20">
        <v>181</v>
      </c>
      <c r="G262" s="20">
        <v>97.837837837837796</v>
      </c>
      <c r="H262" s="6"/>
      <c r="I262" s="21">
        <f t="shared" si="139"/>
        <v>55.684597517266816</v>
      </c>
      <c r="J262" s="25">
        <f t="shared" si="140"/>
        <v>12.4922311995028</v>
      </c>
      <c r="K262" s="20">
        <f t="shared" si="145"/>
        <v>1.2870733072188001</v>
      </c>
      <c r="L262" s="38">
        <f t="shared" si="141"/>
        <v>25.48643999320376</v>
      </c>
      <c r="M262" s="39">
        <f t="shared" si="142"/>
        <v>12.492231199502758</v>
      </c>
      <c r="N262" s="9"/>
      <c r="O262" s="9"/>
      <c r="P262" s="78">
        <f t="shared" si="113"/>
        <v>13.542210410841532</v>
      </c>
      <c r="Q262" s="78">
        <v>12.492231199502758</v>
      </c>
      <c r="R262" s="78"/>
      <c r="S262" s="20">
        <v>180.8</v>
      </c>
      <c r="T262" s="20">
        <v>182.4</v>
      </c>
      <c r="U262" s="20">
        <v>200.3</v>
      </c>
      <c r="V262" s="20">
        <v>190.3</v>
      </c>
      <c r="W262" s="20">
        <v>168.3</v>
      </c>
      <c r="X262" s="20">
        <f t="shared" si="146"/>
        <v>1.3312034078807322</v>
      </c>
      <c r="Y262" s="20">
        <f t="shared" si="147"/>
        <v>1.2635379061372021</v>
      </c>
      <c r="Z262" s="20">
        <f t="shared" si="143"/>
        <v>13.476446034585576</v>
      </c>
      <c r="AA262" s="20">
        <f t="shared" si="144"/>
        <v>11.015831134564657</v>
      </c>
      <c r="AC262" s="3"/>
    </row>
    <row r="263" spans="2:29">
      <c r="B263" s="6"/>
      <c r="C263" s="19" t="s">
        <v>52</v>
      </c>
      <c r="D263" s="20">
        <f t="shared" si="137"/>
        <v>310.40730000000002</v>
      </c>
      <c r="E263" s="20">
        <f t="shared" si="138"/>
        <v>243.8391987431265</v>
      </c>
      <c r="F263" s="20">
        <v>182.7</v>
      </c>
      <c r="G263" s="20">
        <v>98.756756756756701</v>
      </c>
      <c r="H263" s="6"/>
      <c r="I263" s="21">
        <f t="shared" si="139"/>
        <v>56.207602024335067</v>
      </c>
      <c r="J263" s="25">
        <f t="shared" si="140"/>
        <v>12.638717632552421</v>
      </c>
      <c r="K263" s="20">
        <f t="shared" si="145"/>
        <v>0.93922651933699974</v>
      </c>
      <c r="L263" s="38">
        <f t="shared" si="141"/>
        <v>25.725815396454845</v>
      </c>
      <c r="M263" s="39">
        <f t="shared" si="142"/>
        <v>12.638717632552353</v>
      </c>
      <c r="N263" s="9"/>
      <c r="O263" s="9"/>
      <c r="P263" s="78">
        <f t="shared" si="113"/>
        <v>13.669402442324575</v>
      </c>
      <c r="Q263" s="78">
        <v>12.638717632552376</v>
      </c>
      <c r="R263" s="78"/>
      <c r="S263" s="20">
        <v>183</v>
      </c>
      <c r="T263" s="20">
        <v>185.7</v>
      </c>
      <c r="U263" s="20">
        <v>202.2</v>
      </c>
      <c r="V263" s="20">
        <v>192.5</v>
      </c>
      <c r="W263" s="20">
        <v>169.1</v>
      </c>
      <c r="X263" s="20">
        <f t="shared" si="146"/>
        <v>1.156069364161838</v>
      </c>
      <c r="Y263" s="20">
        <f t="shared" si="147"/>
        <v>0.47534165181222221</v>
      </c>
      <c r="Z263" s="20">
        <f t="shared" si="143"/>
        <v>13.703484937979905</v>
      </c>
      <c r="AA263" s="20">
        <f t="shared" si="144"/>
        <v>10.885245901639351</v>
      </c>
      <c r="AC263" s="3"/>
    </row>
    <row r="264" spans="2:29">
      <c r="B264" s="6"/>
      <c r="C264" s="19" t="s">
        <v>53</v>
      </c>
      <c r="D264" s="20">
        <f t="shared" si="137"/>
        <v>314.315</v>
      </c>
      <c r="E264" s="20">
        <f t="shared" si="138"/>
        <v>246.90887666928518</v>
      </c>
      <c r="F264" s="20">
        <v>185</v>
      </c>
      <c r="G264" s="20">
        <v>100</v>
      </c>
      <c r="H264" s="6"/>
      <c r="I264" s="21">
        <f t="shared" si="139"/>
        <v>56.915196357427433</v>
      </c>
      <c r="J264" s="25">
        <f t="shared" si="140"/>
        <v>12.257281553398048</v>
      </c>
      <c r="K264" s="20">
        <f t="shared" si="145"/>
        <v>1.2588943623426552</v>
      </c>
      <c r="L264" s="38">
        <f t="shared" si="141"/>
        <v>26.049676236147501</v>
      </c>
      <c r="M264" s="39">
        <f t="shared" si="142"/>
        <v>12.257281553398069</v>
      </c>
      <c r="N264" s="9"/>
      <c r="O264" s="9"/>
      <c r="P264" s="78">
        <f t="shared" si="113"/>
        <v>13.84148577903693</v>
      </c>
      <c r="Q264" s="78">
        <v>12.257281553398069</v>
      </c>
      <c r="R264" s="78"/>
      <c r="S264" s="20">
        <v>184.4</v>
      </c>
      <c r="T264" s="20">
        <v>187.5</v>
      </c>
      <c r="U264" s="20">
        <v>204.2</v>
      </c>
      <c r="V264" s="20">
        <v>194.3</v>
      </c>
      <c r="W264" s="20">
        <v>172.2</v>
      </c>
      <c r="X264" s="20">
        <f t="shared" si="146"/>
        <v>0.93506493506494426</v>
      </c>
      <c r="Y264" s="20">
        <f t="shared" si="147"/>
        <v>1.8332347723240661</v>
      </c>
      <c r="Z264" s="20">
        <f t="shared" si="143"/>
        <v>13.29446064139943</v>
      </c>
      <c r="AA264" s="20">
        <f t="shared" si="144"/>
        <v>10.597302504816962</v>
      </c>
      <c r="AC264" s="3"/>
    </row>
    <row r="265" spans="2:29">
      <c r="B265" s="6"/>
      <c r="C265" s="19" t="s">
        <v>54</v>
      </c>
      <c r="D265" s="20">
        <f t="shared" si="137"/>
        <v>317.45814999999999</v>
      </c>
      <c r="E265" s="20">
        <f t="shared" si="138"/>
        <v>249.37796543597801</v>
      </c>
      <c r="F265" s="20">
        <f>$F$264*G265/100</f>
        <v>186.85</v>
      </c>
      <c r="G265" s="20">
        <v>101</v>
      </c>
      <c r="H265" s="20">
        <f>SUM(E254:E265)/12</f>
        <v>235.70344003665886</v>
      </c>
      <c r="I265" s="21">
        <f t="shared" si="139"/>
        <v>57.484348321001711</v>
      </c>
      <c r="J265" s="25">
        <f t="shared" si="140"/>
        <v>12.560240963855417</v>
      </c>
      <c r="K265" s="20">
        <f t="shared" si="145"/>
        <v>1.0000000000000009</v>
      </c>
      <c r="L265" s="38">
        <f t="shared" si="141"/>
        <v>26.310172998508978</v>
      </c>
      <c r="M265" s="39">
        <f t="shared" si="142"/>
        <v>12.560240963855417</v>
      </c>
      <c r="N265" s="25">
        <f>SUM(J254:J265)/12</f>
        <v>11.744506315710375</v>
      </c>
      <c r="O265" s="25"/>
      <c r="P265" s="78">
        <f t="shared" si="113"/>
        <v>13.979900636827299</v>
      </c>
      <c r="Q265" s="78">
        <v>12.560240963855417</v>
      </c>
      <c r="R265" s="79"/>
      <c r="S265" s="6"/>
      <c r="T265" s="6"/>
      <c r="U265" s="6"/>
      <c r="V265" s="21">
        <v>100.8</v>
      </c>
      <c r="W265" s="21">
        <v>101.2</v>
      </c>
      <c r="X265" s="20">
        <v>0.79999999999999305</v>
      </c>
      <c r="Y265" s="20">
        <v>1.2000000000000099</v>
      </c>
      <c r="Z265" s="20">
        <v>13.341666666666701</v>
      </c>
      <c r="AA265" s="20">
        <v>11.2812260536399</v>
      </c>
      <c r="AB265" s="2"/>
      <c r="AC265" s="3"/>
    </row>
    <row r="266" spans="2:29">
      <c r="B266" s="6"/>
      <c r="C266" s="6"/>
      <c r="D266" s="6"/>
      <c r="E266" s="6"/>
      <c r="F266" s="6"/>
      <c r="G266" s="6"/>
      <c r="H266" s="6"/>
      <c r="I266" s="21"/>
      <c r="J266" s="9"/>
      <c r="K266" s="6"/>
      <c r="L266" s="38"/>
      <c r="M266" s="38"/>
      <c r="N266" s="9"/>
      <c r="O266" s="9"/>
      <c r="R266" s="78"/>
      <c r="S266" s="6"/>
      <c r="T266" s="6"/>
      <c r="U266" s="6"/>
      <c r="V266" s="6"/>
      <c r="W266" s="6"/>
      <c r="Y266" s="6"/>
      <c r="Z266" s="6"/>
      <c r="AA266" s="6"/>
      <c r="AC266" s="3"/>
    </row>
    <row r="267" spans="2:29">
      <c r="B267" s="19" t="s">
        <v>72</v>
      </c>
      <c r="C267" s="19" t="s">
        <v>43</v>
      </c>
      <c r="D267" s="20">
        <f t="shared" ref="D267:D278" si="148">(F267*1.699)</f>
        <v>321.85856000000001</v>
      </c>
      <c r="E267" s="20">
        <f t="shared" ref="E267:E278" si="149">D267/1.273</f>
        <v>252.83468970934803</v>
      </c>
      <c r="F267" s="20">
        <f t="shared" ref="F267:F278" si="150">$F$264*G267/100</f>
        <v>189.44</v>
      </c>
      <c r="G267" s="20">
        <v>102.4</v>
      </c>
      <c r="H267" s="6"/>
      <c r="I267" s="21">
        <f t="shared" ref="I267:I278" si="151">G267/1.757</f>
        <v>58.281161070005702</v>
      </c>
      <c r="J267" s="25">
        <f t="shared" ref="J267:J278" si="152">(G267/G254-1)*100</f>
        <v>12.627824019025002</v>
      </c>
      <c r="K267" s="20">
        <f>(F267/F265-1)*100</f>
        <v>1.3861386138613874</v>
      </c>
      <c r="L267" s="38">
        <f t="shared" ref="L267:L278" si="153">I267/$S$3</f>
        <v>26.674868465815045</v>
      </c>
      <c r="M267" s="39">
        <f t="shared" si="142"/>
        <v>12.627824019025002</v>
      </c>
      <c r="N267" s="9"/>
      <c r="O267" s="9"/>
      <c r="P267" s="78">
        <f t="shared" si="113"/>
        <v>14.173681437733817</v>
      </c>
      <c r="Q267" s="78">
        <v>12.627824019025002</v>
      </c>
      <c r="R267" s="78"/>
      <c r="S267" s="6"/>
      <c r="T267" s="6"/>
      <c r="U267" s="6"/>
      <c r="V267" s="21">
        <v>102.7</v>
      </c>
      <c r="W267" s="21">
        <v>102</v>
      </c>
      <c r="X267" s="20">
        <f>((V267/V265)-1)*100</f>
        <v>1.8849206349206504</v>
      </c>
      <c r="Y267" s="20">
        <f>((W267/W265)-1)*100</f>
        <v>0.7905138339920903</v>
      </c>
      <c r="Z267" s="20">
        <v>13.7663055872292</v>
      </c>
      <c r="AA267" s="20">
        <v>10.886363636363599</v>
      </c>
      <c r="AB267" s="2"/>
      <c r="AC267" s="3"/>
    </row>
    <row r="268" spans="2:29">
      <c r="B268" s="6"/>
      <c r="C268" s="19" t="s">
        <v>44</v>
      </c>
      <c r="D268" s="20">
        <f t="shared" si="148"/>
        <v>326.25897000000003</v>
      </c>
      <c r="E268" s="20">
        <f t="shared" si="149"/>
        <v>256.29141398271804</v>
      </c>
      <c r="F268" s="20">
        <f t="shared" si="150"/>
        <v>192.03</v>
      </c>
      <c r="G268" s="20">
        <v>103.8</v>
      </c>
      <c r="H268" s="6"/>
      <c r="I268" s="21">
        <f t="shared" si="151"/>
        <v>59.077973819009678</v>
      </c>
      <c r="J268" s="25">
        <f t="shared" si="152"/>
        <v>13.694493783303718</v>
      </c>
      <c r="K268" s="20">
        <f>(G268/G267-1)*100</f>
        <v>1.3671875</v>
      </c>
      <c r="L268" s="38">
        <f t="shared" si="153"/>
        <v>27.039563933121105</v>
      </c>
      <c r="M268" s="39">
        <f t="shared" si="142"/>
        <v>13.694493783303718</v>
      </c>
      <c r="N268" s="9"/>
      <c r="O268" s="9"/>
      <c r="P268" s="78">
        <f t="shared" si="113"/>
        <v>14.367462238640332</v>
      </c>
      <c r="Q268" s="78">
        <v>13.694493783303695</v>
      </c>
      <c r="R268" s="78"/>
      <c r="S268" s="6"/>
      <c r="T268" s="6"/>
      <c r="U268" s="6"/>
      <c r="V268" s="20">
        <v>103.9</v>
      </c>
      <c r="W268" s="20">
        <v>103.6</v>
      </c>
      <c r="X268" s="20">
        <f t="shared" ref="X268:X278" si="154">((V268/V267)-1)*100</f>
        <v>1.1684518013632017</v>
      </c>
      <c r="Y268" s="20">
        <f t="shared" ref="Y268:Y278" si="155">((W268/W267)-1)*100</f>
        <v>1.5686274509803866</v>
      </c>
      <c r="Z268" s="20">
        <v>14.4431405895692</v>
      </c>
      <c r="AA268" s="20">
        <v>12.412854442344001</v>
      </c>
      <c r="AB268" s="2"/>
      <c r="AC268" s="3"/>
    </row>
    <row r="269" spans="2:29">
      <c r="B269" s="6"/>
      <c r="C269" s="19" t="s">
        <v>45</v>
      </c>
      <c r="D269" s="20">
        <f t="shared" si="148"/>
        <v>332.23095499999999</v>
      </c>
      <c r="E269" s="20">
        <f t="shared" si="149"/>
        <v>260.98268263943442</v>
      </c>
      <c r="F269" s="20">
        <f t="shared" si="150"/>
        <v>195.54499999999999</v>
      </c>
      <c r="G269" s="20">
        <v>105.7</v>
      </c>
      <c r="H269" s="6"/>
      <c r="I269" s="21">
        <f t="shared" si="151"/>
        <v>60.159362549800804</v>
      </c>
      <c r="J269" s="25">
        <f t="shared" si="152"/>
        <v>14.642082429501091</v>
      </c>
      <c r="K269" s="20">
        <f>(G269/G268-1)*100</f>
        <v>1.8304431599229343</v>
      </c>
      <c r="L269" s="38">
        <f t="shared" si="153"/>
        <v>27.53450778160791</v>
      </c>
      <c r="M269" s="39">
        <f t="shared" si="142"/>
        <v>14.642082429501091</v>
      </c>
      <c r="N269" s="9"/>
      <c r="O269" s="9"/>
      <c r="P269" s="78">
        <f t="shared" si="113"/>
        <v>14.630450468442035</v>
      </c>
      <c r="Q269" s="78">
        <v>14.64208242950107</v>
      </c>
      <c r="R269" s="78"/>
      <c r="S269" s="6"/>
      <c r="T269" s="6"/>
      <c r="U269" s="6"/>
      <c r="V269" s="20">
        <v>105.8</v>
      </c>
      <c r="W269" s="20">
        <v>105.6</v>
      </c>
      <c r="X269" s="20">
        <f t="shared" si="154"/>
        <v>1.8286814244465655</v>
      </c>
      <c r="Y269" s="20">
        <f t="shared" si="155"/>
        <v>1.9305019305019266</v>
      </c>
      <c r="Z269" s="20">
        <v>15.229484304932701</v>
      </c>
      <c r="AA269" s="20">
        <v>13.7942428035044</v>
      </c>
      <c r="AB269" s="2"/>
      <c r="AC269" s="3"/>
    </row>
    <row r="270" spans="2:29">
      <c r="B270" s="6"/>
      <c r="C270" s="19" t="s">
        <v>46</v>
      </c>
      <c r="D270" s="20">
        <f t="shared" si="148"/>
        <v>339.77451500000001</v>
      </c>
      <c r="E270" s="20">
        <f t="shared" si="149"/>
        <v>266.90849567949726</v>
      </c>
      <c r="F270" s="20">
        <f t="shared" si="150"/>
        <v>199.98500000000001</v>
      </c>
      <c r="G270" s="20">
        <v>108.1</v>
      </c>
      <c r="H270" s="6"/>
      <c r="I270" s="21">
        <f t="shared" si="151"/>
        <v>61.525327262379058</v>
      </c>
      <c r="J270" s="25">
        <f t="shared" si="152"/>
        <v>16.067904817179368</v>
      </c>
      <c r="K270" s="20">
        <f>(G270/G269-1)*100</f>
        <v>2.2705771050141932</v>
      </c>
      <c r="L270" s="38">
        <f t="shared" si="153"/>
        <v>28.159700011275451</v>
      </c>
      <c r="M270" s="39">
        <f t="shared" si="142"/>
        <v>16.067904817179368</v>
      </c>
      <c r="N270" s="9"/>
      <c r="O270" s="9"/>
      <c r="P270" s="78">
        <f t="shared" si="113"/>
        <v>14.962646127138923</v>
      </c>
      <c r="Q270" s="78">
        <v>16.067904817179411</v>
      </c>
      <c r="R270" s="78"/>
      <c r="S270" s="6"/>
      <c r="T270" s="6"/>
      <c r="U270" s="6"/>
      <c r="V270" s="20">
        <v>108.4</v>
      </c>
      <c r="W270" s="20">
        <v>107.8</v>
      </c>
      <c r="X270" s="20">
        <f t="shared" si="154"/>
        <v>2.457466918714557</v>
      </c>
      <c r="Y270" s="20">
        <f t="shared" si="155"/>
        <v>2.0833333333333259</v>
      </c>
      <c r="Z270" s="20">
        <v>16.1727523441809</v>
      </c>
      <c r="AA270" s="20">
        <v>16.019749999999998</v>
      </c>
      <c r="AB270" s="2"/>
      <c r="AC270" s="3"/>
    </row>
    <row r="271" spans="2:29">
      <c r="B271" s="6"/>
      <c r="C271" s="19" t="s">
        <v>47</v>
      </c>
      <c r="D271" s="20">
        <f t="shared" si="148"/>
        <v>343.86061000000001</v>
      </c>
      <c r="E271" s="20">
        <f t="shared" si="149"/>
        <v>270.11831107619798</v>
      </c>
      <c r="F271" s="20">
        <f t="shared" si="150"/>
        <v>202.39</v>
      </c>
      <c r="G271" s="20">
        <v>109.4</v>
      </c>
      <c r="H271" s="6"/>
      <c r="I271" s="21">
        <f t="shared" si="151"/>
        <v>62.265224815025618</v>
      </c>
      <c r="J271" s="25">
        <f t="shared" si="152"/>
        <v>16.718569780853553</v>
      </c>
      <c r="K271" s="20">
        <f>(G271/G270-1)*100</f>
        <v>1.2025901942645856</v>
      </c>
      <c r="L271" s="38">
        <f t="shared" si="153"/>
        <v>28.498345802345369</v>
      </c>
      <c r="M271" s="39">
        <f t="shared" si="142"/>
        <v>16.718569780853553</v>
      </c>
      <c r="N271" s="9"/>
      <c r="O271" s="9"/>
      <c r="P271" s="78">
        <f t="shared" si="113"/>
        <v>15.142585442266403</v>
      </c>
      <c r="Q271" s="78">
        <v>16.718569780853578</v>
      </c>
      <c r="R271" s="78"/>
      <c r="S271" s="6"/>
      <c r="T271" s="6"/>
      <c r="U271" s="6"/>
      <c r="V271" s="20">
        <v>109.3</v>
      </c>
      <c r="W271" s="20">
        <v>109.8</v>
      </c>
      <c r="X271" s="20">
        <f t="shared" si="154"/>
        <v>0.83025830258300903</v>
      </c>
      <c r="Y271" s="20">
        <f t="shared" si="155"/>
        <v>1.855287569573294</v>
      </c>
      <c r="Z271" s="20">
        <v>16.430866228070201</v>
      </c>
      <c r="AA271" s="20">
        <v>17.365363128491602</v>
      </c>
      <c r="AB271" s="2"/>
      <c r="AC271" s="3"/>
    </row>
    <row r="272" spans="2:29">
      <c r="B272" s="6"/>
      <c r="C272" s="19" t="s">
        <v>48</v>
      </c>
      <c r="D272" s="20">
        <f t="shared" si="148"/>
        <v>349.20396499999998</v>
      </c>
      <c r="E272" s="20">
        <f t="shared" si="149"/>
        <v>274.31576197957583</v>
      </c>
      <c r="F272" s="20">
        <f t="shared" si="150"/>
        <v>205.535</v>
      </c>
      <c r="G272" s="20">
        <v>111.1</v>
      </c>
      <c r="H272" s="6"/>
      <c r="I272" s="21">
        <f t="shared" si="151"/>
        <v>63.232783153101877</v>
      </c>
      <c r="J272" s="25">
        <f t="shared" si="152"/>
        <v>17.650257584430484</v>
      </c>
      <c r="K272" s="20">
        <f>(G272/G271-1)*100</f>
        <v>1.5539305301645268</v>
      </c>
      <c r="L272" s="38">
        <f t="shared" si="153"/>
        <v>28.941190298359874</v>
      </c>
      <c r="M272" s="39">
        <f t="shared" si="142"/>
        <v>17.650257584430484</v>
      </c>
      <c r="N272" s="9"/>
      <c r="O272" s="9"/>
      <c r="P272" s="78">
        <f t="shared" si="113"/>
        <v>15.377890700510029</v>
      </c>
      <c r="Q272" s="78">
        <v>17.650257584430484</v>
      </c>
      <c r="R272" s="78"/>
      <c r="S272" s="6"/>
      <c r="T272" s="6"/>
      <c r="U272" s="6"/>
      <c r="V272" s="20">
        <v>110.7</v>
      </c>
      <c r="W272" s="20">
        <v>111.8</v>
      </c>
      <c r="X272" s="20">
        <f t="shared" si="154"/>
        <v>1.2808783165599413</v>
      </c>
      <c r="Y272" s="20">
        <f t="shared" si="155"/>
        <v>1.8214936247723079</v>
      </c>
      <c r="Z272" s="20">
        <v>17.279225736095999</v>
      </c>
      <c r="AA272" s="20">
        <v>18.255282555282498</v>
      </c>
      <c r="AB272" s="2"/>
      <c r="AC272" s="3"/>
    </row>
    <row r="273" spans="2:29">
      <c r="B273" s="6"/>
      <c r="C273" s="19" t="s">
        <v>49</v>
      </c>
      <c r="D273" s="20">
        <f t="shared" si="148"/>
        <v>352.97574500000002</v>
      </c>
      <c r="E273" s="20">
        <f t="shared" si="149"/>
        <v>277.27866849960725</v>
      </c>
      <c r="F273" s="20">
        <f t="shared" si="150"/>
        <v>207.755</v>
      </c>
      <c r="G273" s="20">
        <v>112.3</v>
      </c>
      <c r="H273" s="6"/>
      <c r="I273" s="21">
        <f t="shared" si="151"/>
        <v>63.915765509391008</v>
      </c>
      <c r="J273" s="25">
        <f t="shared" si="152"/>
        <v>17.375706214689224</v>
      </c>
      <c r="K273" s="20">
        <f t="shared" ref="K273:K278" si="156">(F273/F272-1)*100</f>
        <v>1.080108010801073</v>
      </c>
      <c r="L273" s="38">
        <f t="shared" si="153"/>
        <v>29.253786413193644</v>
      </c>
      <c r="M273" s="39">
        <f t="shared" si="142"/>
        <v>17.375706214689224</v>
      </c>
      <c r="N273" s="9"/>
      <c r="O273" s="9"/>
      <c r="P273" s="78">
        <f t="shared" si="113"/>
        <v>15.543988529858474</v>
      </c>
      <c r="Q273" s="78">
        <v>17.375706214689245</v>
      </c>
      <c r="R273" s="78"/>
      <c r="S273" s="6"/>
      <c r="T273" s="6"/>
      <c r="U273" s="6"/>
      <c r="V273" s="20">
        <v>111.6</v>
      </c>
      <c r="W273" s="20">
        <v>113.4</v>
      </c>
      <c r="X273" s="20">
        <f t="shared" si="154"/>
        <v>0.81300813008129413</v>
      </c>
      <c r="Y273" s="20">
        <f t="shared" si="155"/>
        <v>1.4311270125223707</v>
      </c>
      <c r="Z273" s="20">
        <v>16.329828326180198</v>
      </c>
      <c r="AA273" s="20">
        <v>18.9249695493301</v>
      </c>
      <c r="AB273" s="2"/>
      <c r="AC273" s="3"/>
    </row>
    <row r="274" spans="2:29">
      <c r="B274" s="6"/>
      <c r="C274" s="19" t="s">
        <v>50</v>
      </c>
      <c r="D274" s="20">
        <f t="shared" si="148"/>
        <v>356.43320999999997</v>
      </c>
      <c r="E274" s="20">
        <f t="shared" si="149"/>
        <v>279.99466614296938</v>
      </c>
      <c r="F274" s="20">
        <f t="shared" si="150"/>
        <v>209.79</v>
      </c>
      <c r="G274" s="20">
        <v>113.4</v>
      </c>
      <c r="H274" s="6"/>
      <c r="I274" s="21">
        <f t="shared" si="151"/>
        <v>64.541832669322716</v>
      </c>
      <c r="J274" s="25">
        <f t="shared" si="152"/>
        <v>17.397873531057641</v>
      </c>
      <c r="K274" s="20">
        <f t="shared" si="156"/>
        <v>0.97951914514693428</v>
      </c>
      <c r="L274" s="38">
        <f t="shared" si="153"/>
        <v>29.54033285179127</v>
      </c>
      <c r="M274" s="39">
        <f t="shared" si="142"/>
        <v>17.397873531057641</v>
      </c>
      <c r="N274" s="9"/>
      <c r="O274" s="9"/>
      <c r="P274" s="78">
        <f t="shared" si="113"/>
        <v>15.696244873427881</v>
      </c>
      <c r="Q274" s="78">
        <v>17.397873531057662</v>
      </c>
      <c r="R274" s="78"/>
      <c r="S274" s="6"/>
      <c r="T274" s="6"/>
      <c r="U274" s="6"/>
      <c r="V274" s="21">
        <v>112.5</v>
      </c>
      <c r="W274" s="21">
        <v>114.8</v>
      </c>
      <c r="X274" s="20">
        <f t="shared" si="154"/>
        <v>0.80645161290322509</v>
      </c>
      <c r="Y274" s="20">
        <f t="shared" si="155"/>
        <v>1.2345679012345512</v>
      </c>
      <c r="Z274" s="20">
        <v>16.3937699680511</v>
      </c>
      <c r="AA274" s="20">
        <v>18.944404332129999</v>
      </c>
      <c r="AB274" s="2"/>
      <c r="AC274" s="3"/>
    </row>
    <row r="275" spans="2:29">
      <c r="B275" s="6"/>
      <c r="C275" s="19" t="s">
        <v>51</v>
      </c>
      <c r="D275" s="20">
        <f t="shared" si="148"/>
        <v>359.89067499999999</v>
      </c>
      <c r="E275" s="20">
        <f t="shared" si="149"/>
        <v>282.71066378633151</v>
      </c>
      <c r="F275" s="20">
        <f t="shared" si="150"/>
        <v>211.82499999999999</v>
      </c>
      <c r="G275" s="20">
        <v>114.5</v>
      </c>
      <c r="H275" s="6"/>
      <c r="I275" s="21">
        <f t="shared" si="151"/>
        <v>65.167899829254409</v>
      </c>
      <c r="J275" s="25">
        <f t="shared" si="152"/>
        <v>17.030386740331551</v>
      </c>
      <c r="K275" s="20">
        <f t="shared" si="156"/>
        <v>0.97001763668429497</v>
      </c>
      <c r="L275" s="38">
        <f t="shared" si="153"/>
        <v>29.826879290388888</v>
      </c>
      <c r="M275" s="39">
        <f t="shared" si="142"/>
        <v>17.030386740331551</v>
      </c>
      <c r="N275" s="9"/>
      <c r="O275" s="9"/>
      <c r="P275" s="78">
        <f t="shared" si="113"/>
        <v>15.848501216997285</v>
      </c>
      <c r="Q275" s="78">
        <v>17.030386740331526</v>
      </c>
      <c r="R275" s="78"/>
      <c r="S275" s="6"/>
      <c r="T275" s="6"/>
      <c r="U275" s="6"/>
      <c r="V275" s="20">
        <v>113.5</v>
      </c>
      <c r="W275" s="20">
        <v>116.2</v>
      </c>
      <c r="X275" s="20">
        <f t="shared" si="154"/>
        <v>0.88888888888889461</v>
      </c>
      <c r="Y275" s="20">
        <f t="shared" si="155"/>
        <v>1.2195121951219523</v>
      </c>
      <c r="Z275" s="20">
        <v>15.8857067787704</v>
      </c>
      <c r="AA275" s="20">
        <v>18.892691622103399</v>
      </c>
      <c r="AB275" s="2"/>
      <c r="AC275" s="3"/>
    </row>
    <row r="276" spans="2:29">
      <c r="B276" s="6"/>
      <c r="C276" s="19" t="s">
        <v>52</v>
      </c>
      <c r="D276" s="20">
        <f t="shared" si="148"/>
        <v>363.03382500000004</v>
      </c>
      <c r="E276" s="20">
        <f t="shared" si="149"/>
        <v>285.1797525530244</v>
      </c>
      <c r="F276" s="20">
        <f t="shared" si="150"/>
        <v>213.67500000000001</v>
      </c>
      <c r="G276" s="20">
        <v>115.5</v>
      </c>
      <c r="H276" s="6"/>
      <c r="I276" s="21">
        <f t="shared" si="151"/>
        <v>65.737051792828694</v>
      </c>
      <c r="J276" s="25">
        <f t="shared" si="152"/>
        <v>16.954022988505812</v>
      </c>
      <c r="K276" s="20">
        <f t="shared" si="156"/>
        <v>0.8733624454148492</v>
      </c>
      <c r="L276" s="38">
        <f t="shared" si="153"/>
        <v>30.087376052750368</v>
      </c>
      <c r="M276" s="39">
        <f t="shared" si="142"/>
        <v>16.954022988505812</v>
      </c>
      <c r="N276" s="9"/>
      <c r="O276" s="9"/>
      <c r="P276" s="78">
        <f t="shared" si="113"/>
        <v>15.986916074787658</v>
      </c>
      <c r="Q276" s="78">
        <v>16.954022988505812</v>
      </c>
      <c r="R276" s="78"/>
      <c r="S276" s="6"/>
      <c r="T276" s="6"/>
      <c r="U276" s="6"/>
      <c r="V276" s="21">
        <v>114.6</v>
      </c>
      <c r="W276" s="21">
        <v>117</v>
      </c>
      <c r="X276" s="20">
        <f t="shared" si="154"/>
        <v>0.96916299559470787</v>
      </c>
      <c r="Y276" s="20">
        <f t="shared" si="155"/>
        <v>0.68846815834766595</v>
      </c>
      <c r="Z276" s="20">
        <v>15.6715844155844</v>
      </c>
      <c r="AA276" s="20">
        <v>19.1448846836192</v>
      </c>
      <c r="AB276" s="2"/>
      <c r="AC276" s="3"/>
    </row>
    <row r="277" spans="2:29">
      <c r="B277" s="6"/>
      <c r="C277" s="19" t="s">
        <v>53</v>
      </c>
      <c r="D277" s="20">
        <f t="shared" si="148"/>
        <v>366.80560500000001</v>
      </c>
      <c r="E277" s="20">
        <f t="shared" si="149"/>
        <v>288.14265907305582</v>
      </c>
      <c r="F277" s="20">
        <f t="shared" si="150"/>
        <v>215.89500000000001</v>
      </c>
      <c r="G277" s="20">
        <v>116.7</v>
      </c>
      <c r="H277" s="6"/>
      <c r="I277" s="21">
        <f t="shared" si="151"/>
        <v>66.420034149117825</v>
      </c>
      <c r="J277" s="25">
        <f t="shared" si="152"/>
        <v>16.700000000000003</v>
      </c>
      <c r="K277" s="20">
        <f t="shared" si="156"/>
        <v>1.0389610389610393</v>
      </c>
      <c r="L277" s="38">
        <f t="shared" si="153"/>
        <v>30.399972167584139</v>
      </c>
      <c r="M277" s="39">
        <f t="shared" si="142"/>
        <v>16.700000000000003</v>
      </c>
      <c r="N277" s="9"/>
      <c r="O277" s="9"/>
      <c r="P277" s="78">
        <f t="shared" si="113"/>
        <v>16.153013904136099</v>
      </c>
      <c r="Q277" s="78">
        <v>16.700000000000003</v>
      </c>
      <c r="R277" s="78"/>
      <c r="S277" s="6"/>
      <c r="T277" s="6"/>
      <c r="U277" s="6"/>
      <c r="V277" s="21">
        <v>115.7</v>
      </c>
      <c r="W277" s="21">
        <v>118.2</v>
      </c>
      <c r="X277" s="20">
        <f t="shared" si="154"/>
        <v>0.95986038394415552</v>
      </c>
      <c r="Y277" s="20">
        <f t="shared" si="155"/>
        <v>1.025641025641022</v>
      </c>
      <c r="Z277" s="20">
        <v>15.7</v>
      </c>
      <c r="AA277" s="20">
        <v>18.2</v>
      </c>
      <c r="AB277" s="2"/>
      <c r="AC277" s="3"/>
    </row>
    <row r="278" spans="2:29">
      <c r="B278" s="6"/>
      <c r="C278" s="19" t="s">
        <v>54</v>
      </c>
      <c r="D278" s="20">
        <f t="shared" si="148"/>
        <v>369.94875500000001</v>
      </c>
      <c r="E278" s="20">
        <f t="shared" si="149"/>
        <v>290.61174783974866</v>
      </c>
      <c r="F278" s="20">
        <f t="shared" si="150"/>
        <v>217.745</v>
      </c>
      <c r="G278" s="20">
        <v>117.7</v>
      </c>
      <c r="H278" s="20">
        <f>SUM(I267:I278)/12</f>
        <v>63.109466894327454</v>
      </c>
      <c r="I278" s="21">
        <f t="shared" si="151"/>
        <v>66.989186112692096</v>
      </c>
      <c r="J278" s="25">
        <f t="shared" si="152"/>
        <v>16.534653465346526</v>
      </c>
      <c r="K278" s="20">
        <f t="shared" si="156"/>
        <v>0.85689802913453406</v>
      </c>
      <c r="L278" s="38">
        <f t="shared" si="153"/>
        <v>30.660468929945612</v>
      </c>
      <c r="M278" s="39">
        <f t="shared" si="142"/>
        <v>16.534653465346526</v>
      </c>
      <c r="N278" s="25">
        <f>SUM(J267:J278)/12</f>
        <v>16.116147946185333</v>
      </c>
      <c r="O278" s="25"/>
      <c r="P278" s="78">
        <f t="shared" si="113"/>
        <v>16.291428761926468</v>
      </c>
      <c r="Q278" s="78">
        <v>16.534653465346551</v>
      </c>
      <c r="R278" s="79"/>
      <c r="S278" s="6"/>
      <c r="T278" s="6"/>
      <c r="U278" s="6"/>
      <c r="V278" s="20">
        <v>116.7</v>
      </c>
      <c r="W278" s="20">
        <v>119.3</v>
      </c>
      <c r="X278" s="20">
        <f t="shared" si="154"/>
        <v>0.8643042350907626</v>
      </c>
      <c r="Y278" s="20">
        <f t="shared" si="155"/>
        <v>0.93062605752960437</v>
      </c>
      <c r="Z278" s="20">
        <f>((V278/V265)-1)*100</f>
        <v>15.773809523809534</v>
      </c>
      <c r="AA278" s="20">
        <f>((W278/W265)-1)*100</f>
        <v>17.885375494071141</v>
      </c>
      <c r="AC278" s="3"/>
    </row>
    <row r="279" spans="2:29">
      <c r="B279" s="6"/>
      <c r="C279" s="6"/>
      <c r="D279" s="6"/>
      <c r="E279" s="6"/>
      <c r="F279" s="6"/>
      <c r="G279" s="6"/>
      <c r="H279" s="6"/>
      <c r="I279" s="21"/>
      <c r="J279" s="9"/>
      <c r="K279" s="6"/>
      <c r="L279" s="38"/>
      <c r="M279" s="39"/>
      <c r="N279" s="9"/>
      <c r="O279" s="9"/>
      <c r="R279" s="78"/>
      <c r="S279" s="6"/>
      <c r="T279" s="6"/>
      <c r="U279" s="6"/>
      <c r="V279" s="6"/>
      <c r="W279" s="6"/>
      <c r="Y279" s="6"/>
      <c r="Z279" s="6"/>
      <c r="AA279" s="6"/>
      <c r="AC279" s="3"/>
    </row>
    <row r="280" spans="2:29">
      <c r="B280" s="19" t="s">
        <v>73</v>
      </c>
      <c r="C280" s="19" t="s">
        <v>43</v>
      </c>
      <c r="D280" s="20">
        <f t="shared" ref="D280:D291" si="157">(F280*1.699)</f>
        <v>377.178</v>
      </c>
      <c r="E280" s="20">
        <f t="shared" ref="E280:E291" si="158">D280/1.273</f>
        <v>296.29065200314221</v>
      </c>
      <c r="F280" s="20">
        <f t="shared" ref="F280:F291" si="159">$F$264*G280/100</f>
        <v>222</v>
      </c>
      <c r="G280" s="20">
        <v>120</v>
      </c>
      <c r="H280" s="6"/>
      <c r="I280" s="21">
        <f t="shared" ref="I280:I291" si="160">G280/1.757</f>
        <v>68.29823562891292</v>
      </c>
      <c r="J280" s="25">
        <f t="shared" ref="J280:J291" si="161">(G280/G267-1)*100</f>
        <v>17.1875</v>
      </c>
      <c r="K280" s="20">
        <f>(F280/F278-1)*100</f>
        <v>1.954120645709434</v>
      </c>
      <c r="L280" s="38">
        <f t="shared" ref="L280:L291" si="162">I280/$S$3</f>
        <v>31.259611483377</v>
      </c>
      <c r="M280" s="39">
        <f t="shared" si="142"/>
        <v>17.1875</v>
      </c>
      <c r="N280" s="9"/>
      <c r="O280" s="9"/>
      <c r="P280" s="78">
        <f t="shared" si="113"/>
        <v>16.609782934844315</v>
      </c>
      <c r="Q280" s="78">
        <v>17.187499999999979</v>
      </c>
      <c r="R280" s="78"/>
      <c r="S280" s="6"/>
      <c r="T280" s="6"/>
      <c r="U280" s="6"/>
      <c r="V280" s="21">
        <v>119.1</v>
      </c>
      <c r="W280" s="21">
        <v>121.6</v>
      </c>
      <c r="X280" s="20">
        <f>((V280/V278)-1)*100</f>
        <v>2.0565552699228773</v>
      </c>
      <c r="Y280" s="20">
        <f>((W280/W278)-1)*100</f>
        <v>1.9279128248113953</v>
      </c>
      <c r="Z280" s="20">
        <f t="shared" ref="Z280:Z291" si="163">((V280/V267)-1)*100</f>
        <v>15.968841285296964</v>
      </c>
      <c r="AA280" s="20">
        <f t="shared" ref="AA280:AA291" si="164">((W280/W267)-1)*100</f>
        <v>19.215686274509803</v>
      </c>
      <c r="AC280" s="3"/>
    </row>
    <row r="281" spans="2:29">
      <c r="B281" s="6"/>
      <c r="C281" s="19" t="s">
        <v>44</v>
      </c>
      <c r="D281" s="20">
        <f t="shared" si="157"/>
        <v>380.00683500000002</v>
      </c>
      <c r="E281" s="20">
        <f t="shared" si="158"/>
        <v>298.51283189316581</v>
      </c>
      <c r="F281" s="20">
        <f t="shared" si="159"/>
        <v>223.66499999999999</v>
      </c>
      <c r="G281" s="20">
        <v>120.9</v>
      </c>
      <c r="H281" s="6"/>
      <c r="I281" s="21">
        <f t="shared" si="160"/>
        <v>68.810472396129768</v>
      </c>
      <c r="J281" s="25">
        <f t="shared" si="161"/>
        <v>16.473988439306364</v>
      </c>
      <c r="K281" s="20">
        <f t="shared" ref="K281:K291" si="165">(G281/G280-1)*100</f>
        <v>0.75000000000000622</v>
      </c>
      <c r="L281" s="38">
        <f t="shared" si="162"/>
        <v>31.494058569502329</v>
      </c>
      <c r="M281" s="39">
        <f t="shared" si="142"/>
        <v>16.473988439306364</v>
      </c>
      <c r="N281" s="9"/>
      <c r="O281" s="9"/>
      <c r="P281" s="78">
        <f t="shared" si="113"/>
        <v>16.734356306855648</v>
      </c>
      <c r="Q281" s="78">
        <v>16.473988439306364</v>
      </c>
      <c r="R281" s="78"/>
      <c r="S281" s="6"/>
      <c r="T281" s="6"/>
      <c r="U281" s="6"/>
      <c r="V281" s="21">
        <v>119.8</v>
      </c>
      <c r="W281" s="21">
        <v>122.4</v>
      </c>
      <c r="X281" s="20">
        <f t="shared" ref="X281:X291" si="166">((V281/V280)-1)*100</f>
        <v>0.58774139378674484</v>
      </c>
      <c r="Y281" s="20">
        <f t="shared" ref="Y281:Y291" si="167">((W281/W280)-1)*100</f>
        <v>0.65789473684212396</v>
      </c>
      <c r="Z281" s="20">
        <f t="shared" si="163"/>
        <v>15.303176130895091</v>
      </c>
      <c r="AA281" s="20">
        <f t="shared" si="164"/>
        <v>18.146718146718154</v>
      </c>
      <c r="AC281" s="3"/>
    </row>
    <row r="282" spans="2:29">
      <c r="B282" s="6"/>
      <c r="C282" s="19" t="s">
        <v>45</v>
      </c>
      <c r="D282" s="20">
        <f t="shared" si="157"/>
        <v>383.46429999999998</v>
      </c>
      <c r="E282" s="20">
        <f t="shared" si="158"/>
        <v>301.22882953652788</v>
      </c>
      <c r="F282" s="20">
        <f t="shared" si="159"/>
        <v>225.7</v>
      </c>
      <c r="G282" s="20">
        <v>122</v>
      </c>
      <c r="H282" s="6"/>
      <c r="I282" s="21">
        <f t="shared" si="160"/>
        <v>69.436539556061476</v>
      </c>
      <c r="J282" s="25">
        <f t="shared" si="161"/>
        <v>15.421002838221387</v>
      </c>
      <c r="K282" s="20">
        <f t="shared" si="165"/>
        <v>0.90984284532671378</v>
      </c>
      <c r="L282" s="38">
        <f t="shared" si="162"/>
        <v>31.780605008099954</v>
      </c>
      <c r="M282" s="39">
        <f t="shared" si="142"/>
        <v>15.421002838221387</v>
      </c>
      <c r="N282" s="9"/>
      <c r="O282" s="9"/>
      <c r="P282" s="78">
        <f t="shared" si="113"/>
        <v>16.886612650425057</v>
      </c>
      <c r="Q282" s="78">
        <v>15.421002838221408</v>
      </c>
      <c r="R282" s="78"/>
      <c r="S282" s="6"/>
      <c r="T282" s="6"/>
      <c r="U282" s="6"/>
      <c r="V282" s="21">
        <v>121</v>
      </c>
      <c r="W282" s="21">
        <v>123.6</v>
      </c>
      <c r="X282" s="20">
        <f t="shared" si="166"/>
        <v>1.001669449081799</v>
      </c>
      <c r="Y282" s="20">
        <f t="shared" si="167"/>
        <v>0.98039215686274161</v>
      </c>
      <c r="Z282" s="20">
        <f t="shared" si="163"/>
        <v>14.366729678638945</v>
      </c>
      <c r="AA282" s="20">
        <f t="shared" si="164"/>
        <v>17.04545454545454</v>
      </c>
      <c r="AC282" s="3"/>
    </row>
    <row r="283" spans="2:29">
      <c r="B283" s="6"/>
      <c r="C283" s="19" t="s">
        <v>46</v>
      </c>
      <c r="D283" s="20">
        <f t="shared" si="157"/>
        <v>390.37923000000001</v>
      </c>
      <c r="E283" s="20">
        <f t="shared" si="158"/>
        <v>306.6608248232522</v>
      </c>
      <c r="F283" s="20">
        <f t="shared" si="159"/>
        <v>229.77</v>
      </c>
      <c r="G283" s="20">
        <v>124.2</v>
      </c>
      <c r="H283" s="6"/>
      <c r="I283" s="21">
        <f t="shared" si="160"/>
        <v>70.688673875924877</v>
      </c>
      <c r="J283" s="25">
        <f t="shared" si="161"/>
        <v>14.893617021276606</v>
      </c>
      <c r="K283" s="20">
        <f t="shared" si="165"/>
        <v>1.8032786885245899</v>
      </c>
      <c r="L283" s="38">
        <f t="shared" si="162"/>
        <v>32.353697885295198</v>
      </c>
      <c r="M283" s="39">
        <f t="shared" si="142"/>
        <v>14.893617021276606</v>
      </c>
      <c r="N283" s="9"/>
      <c r="O283" s="9"/>
      <c r="P283" s="78">
        <f t="shared" si="113"/>
        <v>17.191125337563868</v>
      </c>
      <c r="Q283" s="78">
        <v>14.893617021276583</v>
      </c>
      <c r="R283" s="78"/>
      <c r="S283" s="6"/>
      <c r="T283" s="6"/>
      <c r="U283" s="6"/>
      <c r="V283" s="20">
        <v>123.5</v>
      </c>
      <c r="W283" s="20">
        <v>125.2</v>
      </c>
      <c r="X283" s="20">
        <f t="shared" si="166"/>
        <v>2.0661157024793431</v>
      </c>
      <c r="Y283" s="20">
        <f t="shared" si="167"/>
        <v>1.2944983818770295</v>
      </c>
      <c r="Z283" s="20">
        <f t="shared" si="163"/>
        <v>13.929889298892984</v>
      </c>
      <c r="AA283" s="20">
        <f t="shared" si="164"/>
        <v>16.141001855287573</v>
      </c>
      <c r="AC283" s="3"/>
    </row>
    <row r="284" spans="2:29">
      <c r="B284" s="6"/>
      <c r="C284" s="19" t="s">
        <v>47</v>
      </c>
      <c r="D284" s="20">
        <f t="shared" si="157"/>
        <v>392.89375000000001</v>
      </c>
      <c r="E284" s="20">
        <f t="shared" si="158"/>
        <v>308.6360958366065</v>
      </c>
      <c r="F284" s="20">
        <f t="shared" si="159"/>
        <v>231.25</v>
      </c>
      <c r="G284" s="20">
        <v>125</v>
      </c>
      <c r="H284" s="6"/>
      <c r="I284" s="21">
        <f t="shared" si="160"/>
        <v>71.143995446784302</v>
      </c>
      <c r="J284" s="25">
        <f t="shared" si="161"/>
        <v>14.259597806215707</v>
      </c>
      <c r="K284" s="20">
        <f t="shared" si="165"/>
        <v>0.6441223832528209</v>
      </c>
      <c r="L284" s="38">
        <f t="shared" si="162"/>
        <v>32.562095295184378</v>
      </c>
      <c r="M284" s="39">
        <f t="shared" si="142"/>
        <v>14.259597806215707</v>
      </c>
      <c r="N284" s="9"/>
      <c r="O284" s="9"/>
      <c r="P284" s="78">
        <f t="shared" si="113"/>
        <v>17.301857223796162</v>
      </c>
      <c r="Q284" s="78">
        <v>14.259597806215707</v>
      </c>
      <c r="R284" s="78"/>
      <c r="S284" s="6"/>
      <c r="T284" s="6"/>
      <c r="U284" s="6"/>
      <c r="V284" s="20">
        <v>124.5</v>
      </c>
      <c r="W284" s="20">
        <v>125.8</v>
      </c>
      <c r="X284" s="20">
        <f t="shared" si="166"/>
        <v>0.80971659919029104</v>
      </c>
      <c r="Y284" s="20">
        <f t="shared" si="167"/>
        <v>0.47923322683705027</v>
      </c>
      <c r="Z284" s="20">
        <f t="shared" si="163"/>
        <v>13.906678865507782</v>
      </c>
      <c r="AA284" s="20">
        <f t="shared" si="164"/>
        <v>14.571948998178508</v>
      </c>
      <c r="AC284" s="3"/>
    </row>
    <row r="285" spans="2:29">
      <c r="B285" s="6"/>
      <c r="C285" s="19" t="s">
        <v>48</v>
      </c>
      <c r="D285" s="20">
        <f t="shared" si="157"/>
        <v>396.35121500000002</v>
      </c>
      <c r="E285" s="20">
        <f t="shared" si="158"/>
        <v>311.35209347996863</v>
      </c>
      <c r="F285" s="20">
        <f t="shared" si="159"/>
        <v>233.285</v>
      </c>
      <c r="G285" s="20">
        <v>126.1</v>
      </c>
      <c r="H285" s="6"/>
      <c r="I285" s="21">
        <f t="shared" si="160"/>
        <v>71.770062606715996</v>
      </c>
      <c r="J285" s="25">
        <f t="shared" si="161"/>
        <v>13.501350135013501</v>
      </c>
      <c r="K285" s="20">
        <f t="shared" si="165"/>
        <v>0.8799999999999919</v>
      </c>
      <c r="L285" s="38">
        <f t="shared" si="162"/>
        <v>32.848641733781996</v>
      </c>
      <c r="M285" s="39">
        <f t="shared" si="142"/>
        <v>13.501350135013501</v>
      </c>
      <c r="N285" s="9"/>
      <c r="O285" s="9"/>
      <c r="P285" s="78">
        <f t="shared" si="113"/>
        <v>17.454113567365567</v>
      </c>
      <c r="Q285" s="78">
        <v>13.501350135013501</v>
      </c>
      <c r="R285" s="78"/>
      <c r="S285" s="6"/>
      <c r="T285" s="6"/>
      <c r="U285" s="6"/>
      <c r="V285" s="21">
        <v>125.8</v>
      </c>
      <c r="W285" s="21">
        <v>126.6</v>
      </c>
      <c r="X285" s="20">
        <f t="shared" si="166"/>
        <v>1.0441767068273045</v>
      </c>
      <c r="Y285" s="20">
        <f t="shared" si="167"/>
        <v>0.63593004769475492</v>
      </c>
      <c r="Z285" s="20">
        <f t="shared" si="163"/>
        <v>13.640469738030703</v>
      </c>
      <c r="AA285" s="20">
        <f t="shared" si="164"/>
        <v>13.23792486583184</v>
      </c>
      <c r="AC285" s="3"/>
    </row>
    <row r="286" spans="2:29">
      <c r="B286" s="6"/>
      <c r="C286" s="19" t="s">
        <v>49</v>
      </c>
      <c r="D286" s="20">
        <f t="shared" si="157"/>
        <v>403.58046000000002</v>
      </c>
      <c r="E286" s="20">
        <f t="shared" si="158"/>
        <v>317.03099764336218</v>
      </c>
      <c r="F286" s="20">
        <f t="shared" si="159"/>
        <v>237.54</v>
      </c>
      <c r="G286" s="20">
        <v>128.4</v>
      </c>
      <c r="H286" s="6"/>
      <c r="I286" s="21">
        <f t="shared" si="160"/>
        <v>73.079112122936834</v>
      </c>
      <c r="J286" s="25">
        <f t="shared" si="161"/>
        <v>14.336598397150491</v>
      </c>
      <c r="K286" s="20">
        <f t="shared" si="165"/>
        <v>1.8239492466296747</v>
      </c>
      <c r="L286" s="38">
        <f t="shared" si="162"/>
        <v>33.447784287213395</v>
      </c>
      <c r="M286" s="39">
        <f t="shared" si="142"/>
        <v>14.336598397150491</v>
      </c>
      <c r="N286" s="9"/>
      <c r="O286" s="9"/>
      <c r="P286" s="78">
        <f t="shared" si="113"/>
        <v>17.772467740283421</v>
      </c>
      <c r="Q286" s="78">
        <v>14.336598397150491</v>
      </c>
      <c r="R286" s="78"/>
      <c r="S286" s="6"/>
      <c r="T286" s="6"/>
      <c r="U286" s="6"/>
      <c r="V286" s="20">
        <v>127.2</v>
      </c>
      <c r="W286" s="20">
        <v>130.19999999999999</v>
      </c>
      <c r="X286" s="20">
        <f t="shared" si="166"/>
        <v>1.1128775834658322</v>
      </c>
      <c r="Y286" s="20">
        <f t="shared" si="167"/>
        <v>2.8436018957345821</v>
      </c>
      <c r="Z286" s="20">
        <f t="shared" si="163"/>
        <v>13.978494623655923</v>
      </c>
      <c r="AA286" s="20">
        <f t="shared" si="164"/>
        <v>14.814814814814792</v>
      </c>
      <c r="AC286" s="3"/>
    </row>
    <row r="287" spans="2:29">
      <c r="B287" s="6"/>
      <c r="C287" s="19" t="s">
        <v>50</v>
      </c>
      <c r="D287" s="20">
        <f t="shared" si="157"/>
        <v>406.09497999999996</v>
      </c>
      <c r="E287" s="20">
        <f t="shared" si="158"/>
        <v>319.00626865671643</v>
      </c>
      <c r="F287" s="20">
        <f t="shared" si="159"/>
        <v>239.01999999999995</v>
      </c>
      <c r="G287" s="20">
        <v>129.19999999999999</v>
      </c>
      <c r="H287" s="6"/>
      <c r="I287" s="21">
        <f t="shared" si="160"/>
        <v>73.534433693796245</v>
      </c>
      <c r="J287" s="25">
        <f t="shared" si="161"/>
        <v>13.932980599647248</v>
      </c>
      <c r="K287" s="20">
        <f t="shared" si="165"/>
        <v>0.6230529595015355</v>
      </c>
      <c r="L287" s="38">
        <f t="shared" si="162"/>
        <v>33.656181697102575</v>
      </c>
      <c r="M287" s="39">
        <f t="shared" si="142"/>
        <v>13.932980599647248</v>
      </c>
      <c r="N287" s="9"/>
      <c r="O287" s="9"/>
      <c r="P287" s="78">
        <f t="shared" si="113"/>
        <v>17.883199626515715</v>
      </c>
      <c r="Q287" s="78">
        <v>13.932980599647248</v>
      </c>
      <c r="R287" s="78"/>
      <c r="S287" s="6"/>
      <c r="T287" s="6"/>
      <c r="U287" s="6"/>
      <c r="V287" s="21">
        <v>128.1</v>
      </c>
      <c r="W287" s="21">
        <v>130.9</v>
      </c>
      <c r="X287" s="20">
        <f t="shared" si="166"/>
        <v>0.70754716981131782</v>
      </c>
      <c r="Y287" s="20">
        <f t="shared" si="167"/>
        <v>0.53763440860217226</v>
      </c>
      <c r="Z287" s="20">
        <f t="shared" si="163"/>
        <v>13.866666666666671</v>
      </c>
      <c r="AA287" s="20">
        <f t="shared" si="164"/>
        <v>14.024390243902452</v>
      </c>
      <c r="AC287" s="3"/>
    </row>
    <row r="288" spans="2:29">
      <c r="B288" s="6"/>
      <c r="C288" s="19" t="s">
        <v>51</v>
      </c>
      <c r="D288" s="20">
        <f t="shared" si="157"/>
        <v>408.295185</v>
      </c>
      <c r="E288" s="20">
        <f t="shared" si="158"/>
        <v>320.73463079340144</v>
      </c>
      <c r="F288" s="20">
        <f t="shared" si="159"/>
        <v>240.315</v>
      </c>
      <c r="G288" s="20">
        <v>129.9</v>
      </c>
      <c r="H288" s="6"/>
      <c r="I288" s="21">
        <f t="shared" si="160"/>
        <v>73.932840068298248</v>
      </c>
      <c r="J288" s="25">
        <f t="shared" si="161"/>
        <v>13.449781659388659</v>
      </c>
      <c r="K288" s="20">
        <f t="shared" si="165"/>
        <v>0.54179566563468118</v>
      </c>
      <c r="L288" s="38">
        <f t="shared" si="162"/>
        <v>33.838529430755607</v>
      </c>
      <c r="M288" s="39">
        <f t="shared" si="142"/>
        <v>13.449781659388659</v>
      </c>
      <c r="N288" s="9"/>
      <c r="O288" s="9"/>
      <c r="P288" s="78">
        <f t="shared" si="113"/>
        <v>17.980090026968973</v>
      </c>
      <c r="Q288" s="78">
        <v>13.449781659388659</v>
      </c>
      <c r="R288" s="78"/>
      <c r="S288" s="6"/>
      <c r="T288" s="6"/>
      <c r="U288" s="6"/>
      <c r="V288" s="21">
        <v>128.69999999999999</v>
      </c>
      <c r="W288" s="21">
        <v>131.80000000000001</v>
      </c>
      <c r="X288" s="20">
        <f t="shared" si="166"/>
        <v>0.46838407494145251</v>
      </c>
      <c r="Y288" s="20">
        <f t="shared" si="167"/>
        <v>0.68754774637127536</v>
      </c>
      <c r="Z288" s="20">
        <f t="shared" si="163"/>
        <v>13.392070484581486</v>
      </c>
      <c r="AA288" s="20">
        <f t="shared" si="164"/>
        <v>13.425129087779709</v>
      </c>
      <c r="AC288" s="3"/>
    </row>
    <row r="289" spans="2:29">
      <c r="B289" s="6"/>
      <c r="C289" s="19" t="s">
        <v>52</v>
      </c>
      <c r="D289" s="20">
        <f t="shared" si="157"/>
        <v>411.75265000000002</v>
      </c>
      <c r="E289" s="20">
        <f t="shared" si="158"/>
        <v>323.45062843676357</v>
      </c>
      <c r="F289" s="20">
        <f t="shared" si="159"/>
        <v>242.35</v>
      </c>
      <c r="G289" s="20">
        <v>131</v>
      </c>
      <c r="H289" s="6"/>
      <c r="I289" s="21">
        <f t="shared" si="160"/>
        <v>74.558907228229941</v>
      </c>
      <c r="J289" s="25">
        <f t="shared" si="161"/>
        <v>13.419913419913421</v>
      </c>
      <c r="K289" s="20">
        <f t="shared" si="165"/>
        <v>0.84680523479598868</v>
      </c>
      <c r="L289" s="38">
        <f t="shared" si="162"/>
        <v>34.125075869353225</v>
      </c>
      <c r="M289" s="39">
        <f t="shared" si="142"/>
        <v>13.419913419913421</v>
      </c>
      <c r="N289" s="9"/>
      <c r="O289" s="9"/>
      <c r="P289" s="78">
        <f t="shared" ref="P289:P352" si="168">(L289/$L$592)*100</f>
        <v>18.132346370538379</v>
      </c>
      <c r="Q289" s="78">
        <v>13.419913419913399</v>
      </c>
      <c r="R289" s="78"/>
      <c r="S289" s="6"/>
      <c r="T289" s="6"/>
      <c r="U289" s="6"/>
      <c r="V289" s="20">
        <v>129.69999999999999</v>
      </c>
      <c r="W289" s="21">
        <v>133</v>
      </c>
      <c r="X289" s="20">
        <f t="shared" si="166"/>
        <v>0.7770007770007803</v>
      </c>
      <c r="Y289" s="20">
        <f t="shared" si="167"/>
        <v>0.91047040971168336</v>
      </c>
      <c r="Z289" s="20">
        <f t="shared" si="163"/>
        <v>13.176265270506104</v>
      </c>
      <c r="AA289" s="20">
        <f t="shared" si="164"/>
        <v>13.675213675213671</v>
      </c>
      <c r="AC289" s="3"/>
    </row>
    <row r="290" spans="2:29">
      <c r="B290" s="6"/>
      <c r="C290" s="19" t="s">
        <v>53</v>
      </c>
      <c r="D290" s="20">
        <f t="shared" si="157"/>
        <v>414.89580000000001</v>
      </c>
      <c r="E290" s="20">
        <f t="shared" si="158"/>
        <v>325.91971720345646</v>
      </c>
      <c r="F290" s="20">
        <f t="shared" si="159"/>
        <v>244.2</v>
      </c>
      <c r="G290" s="20">
        <v>132</v>
      </c>
      <c r="H290" s="6"/>
      <c r="I290" s="21">
        <f t="shared" si="160"/>
        <v>75.128059191804212</v>
      </c>
      <c r="J290" s="25">
        <f t="shared" si="161"/>
        <v>13.110539845758362</v>
      </c>
      <c r="K290" s="20">
        <f t="shared" si="165"/>
        <v>0.76335877862594437</v>
      </c>
      <c r="L290" s="38">
        <f t="shared" si="162"/>
        <v>34.385572631714702</v>
      </c>
      <c r="M290" s="39">
        <f t="shared" si="142"/>
        <v>13.110539845758362</v>
      </c>
      <c r="N290" s="9"/>
      <c r="O290" s="9"/>
      <c r="P290" s="78">
        <f t="shared" si="168"/>
        <v>18.270761228328748</v>
      </c>
      <c r="Q290" s="78">
        <v>13.110539845758339</v>
      </c>
      <c r="R290" s="78"/>
      <c r="S290" s="6"/>
      <c r="T290" s="6"/>
      <c r="U290" s="6"/>
      <c r="V290" s="20">
        <v>130.6</v>
      </c>
      <c r="W290" s="20">
        <v>134.19999999999999</v>
      </c>
      <c r="X290" s="20">
        <f t="shared" si="166"/>
        <v>0.69390902081727379</v>
      </c>
      <c r="Y290" s="20">
        <f t="shared" si="167"/>
        <v>0.90225563909773765</v>
      </c>
      <c r="Z290" s="20">
        <f t="shared" si="163"/>
        <v>12.878133102852196</v>
      </c>
      <c r="AA290" s="20">
        <f t="shared" si="164"/>
        <v>13.536379018612511</v>
      </c>
      <c r="AC290" s="3"/>
    </row>
    <row r="291" spans="2:29">
      <c r="B291" s="6"/>
      <c r="C291" s="19" t="s">
        <v>54</v>
      </c>
      <c r="D291" s="20">
        <f t="shared" si="157"/>
        <v>416.78169000000003</v>
      </c>
      <c r="E291" s="20">
        <f t="shared" si="158"/>
        <v>327.40117046347217</v>
      </c>
      <c r="F291" s="20">
        <f t="shared" si="159"/>
        <v>245.31</v>
      </c>
      <c r="G291" s="20">
        <v>132.6</v>
      </c>
      <c r="H291" s="20">
        <f>SUM(I280:I291)/12</f>
        <v>72.154240182128646</v>
      </c>
      <c r="I291" s="21">
        <f t="shared" si="160"/>
        <v>75.469550369948777</v>
      </c>
      <c r="J291" s="25">
        <f t="shared" si="161"/>
        <v>12.659303313508907</v>
      </c>
      <c r="K291" s="20">
        <f t="shared" si="165"/>
        <v>0.45454545454544082</v>
      </c>
      <c r="L291" s="38">
        <f t="shared" si="162"/>
        <v>34.541870689131585</v>
      </c>
      <c r="M291" s="39">
        <f t="shared" si="142"/>
        <v>12.659303313508907</v>
      </c>
      <c r="N291" s="25">
        <f>SUM(J280:J291)/12</f>
        <v>14.387181122950054</v>
      </c>
      <c r="O291" s="25"/>
      <c r="P291" s="78">
        <f t="shared" si="168"/>
        <v>18.353810143002967</v>
      </c>
      <c r="Q291" s="78">
        <v>12.659303313508886</v>
      </c>
      <c r="R291" s="79"/>
      <c r="S291" s="6"/>
      <c r="T291" s="6"/>
      <c r="U291" s="6"/>
      <c r="V291" s="20">
        <v>131.30000000000001</v>
      </c>
      <c r="W291" s="20">
        <v>134.6</v>
      </c>
      <c r="X291" s="20">
        <f t="shared" si="166"/>
        <v>0.53598774885146305</v>
      </c>
      <c r="Y291" s="20">
        <f t="shared" si="167"/>
        <v>0.29806259314455463</v>
      </c>
      <c r="Z291" s="20">
        <f t="shared" si="163"/>
        <v>12.510711225364179</v>
      </c>
      <c r="AA291" s="20">
        <f t="shared" si="164"/>
        <v>12.82481139983236</v>
      </c>
      <c r="AC291" s="3"/>
    </row>
    <row r="292" spans="2:29">
      <c r="B292" s="6"/>
      <c r="C292" s="6"/>
      <c r="D292" s="6"/>
      <c r="E292" s="6"/>
      <c r="F292" s="6"/>
      <c r="G292" s="6"/>
      <c r="H292" s="6"/>
      <c r="I292" s="21"/>
      <c r="J292" s="9"/>
      <c r="K292" s="6"/>
      <c r="L292" s="38"/>
      <c r="M292" s="39"/>
      <c r="N292" s="9"/>
      <c r="O292" s="9"/>
      <c r="R292" s="78"/>
      <c r="S292" s="6"/>
      <c r="T292" s="6"/>
      <c r="U292" s="6"/>
      <c r="V292" s="6"/>
      <c r="W292" s="6"/>
      <c r="Y292" s="6"/>
      <c r="Z292" s="6"/>
      <c r="AA292" s="6"/>
      <c r="AC292" s="3"/>
    </row>
    <row r="293" spans="2:29">
      <c r="B293" s="19" t="s">
        <v>74</v>
      </c>
      <c r="C293" s="19" t="s">
        <v>43</v>
      </c>
      <c r="D293" s="20">
        <f t="shared" ref="D293:D304" si="169">(F293*1.699)</f>
        <v>420.23915499999998</v>
      </c>
      <c r="E293" s="20">
        <f t="shared" ref="E293:E356" si="170">D293/1.273</f>
        <v>330.11716810683424</v>
      </c>
      <c r="F293" s="20">
        <f t="shared" ref="F293:F304" si="171">$F$264*G293/100</f>
        <v>247.34499999999997</v>
      </c>
      <c r="G293" s="20">
        <v>133.69999999999999</v>
      </c>
      <c r="H293" s="6"/>
      <c r="I293" s="21">
        <f t="shared" ref="I293:I304" si="172">G293/1.757</f>
        <v>76.095617529880471</v>
      </c>
      <c r="J293" s="25">
        <f t="shared" ref="J293:J304" si="173">(G293/G280-1)*100</f>
        <v>11.416666666666654</v>
      </c>
      <c r="K293" s="20">
        <f>(G293/G291-1)*100</f>
        <v>0.82956259426847367</v>
      </c>
      <c r="L293" s="38">
        <f t="shared" ref="L293:L304" si="174">I293/$S$3</f>
        <v>34.828417127729203</v>
      </c>
      <c r="M293" s="39">
        <f t="shared" si="142"/>
        <v>11.416666666666654</v>
      </c>
      <c r="N293" s="9"/>
      <c r="O293" s="9"/>
      <c r="P293" s="78">
        <f t="shared" si="168"/>
        <v>18.506066486572372</v>
      </c>
      <c r="Q293" s="78">
        <v>11.416666666666654</v>
      </c>
      <c r="R293" s="78"/>
      <c r="S293" s="6"/>
      <c r="T293" s="6"/>
      <c r="U293" s="6"/>
      <c r="V293" s="20">
        <v>133.1</v>
      </c>
      <c r="W293" s="20">
        <v>134.6</v>
      </c>
      <c r="X293" s="20">
        <f>((V293/V291)-1)*100</f>
        <v>1.370906321401355</v>
      </c>
      <c r="Y293" s="20">
        <f>((W293/W291)-1)*100</f>
        <v>0</v>
      </c>
      <c r="Z293" s="20">
        <f t="shared" ref="Z293:Z304" si="175">((V293/V280)-1)*100</f>
        <v>11.754827875734675</v>
      </c>
      <c r="AA293" s="20">
        <f t="shared" ref="AA293:AA304" si="176">((W293/W280)-1)*100</f>
        <v>10.690789473684204</v>
      </c>
      <c r="AC293" s="3"/>
    </row>
    <row r="294" spans="2:29">
      <c r="B294" s="6"/>
      <c r="C294" s="19" t="s">
        <v>44</v>
      </c>
      <c r="D294" s="20">
        <f t="shared" si="169"/>
        <v>423.69662000000005</v>
      </c>
      <c r="E294" s="20">
        <f t="shared" si="170"/>
        <v>332.83316575019643</v>
      </c>
      <c r="F294" s="20">
        <f t="shared" si="171"/>
        <v>249.38000000000002</v>
      </c>
      <c r="G294" s="20">
        <v>134.80000000000001</v>
      </c>
      <c r="H294" s="6"/>
      <c r="I294" s="21">
        <f t="shared" si="172"/>
        <v>76.721684689812193</v>
      </c>
      <c r="J294" s="25">
        <f t="shared" si="173"/>
        <v>11.497105045492152</v>
      </c>
      <c r="K294" s="20">
        <f t="shared" ref="K294:K304" si="177">(G294/G293-1)*100</f>
        <v>0.82273747195213964</v>
      </c>
      <c r="L294" s="38">
        <f t="shared" si="174"/>
        <v>35.114963566326836</v>
      </c>
      <c r="M294" s="39">
        <f t="shared" si="142"/>
        <v>11.497105045492152</v>
      </c>
      <c r="N294" s="9"/>
      <c r="O294" s="9"/>
      <c r="P294" s="78">
        <f t="shared" si="168"/>
        <v>18.658322830141785</v>
      </c>
      <c r="Q294" s="78">
        <v>11.497105045492152</v>
      </c>
      <c r="R294" s="78"/>
      <c r="S294" s="6"/>
      <c r="T294" s="6"/>
      <c r="U294" s="6"/>
      <c r="V294" s="20">
        <v>134.30000000000001</v>
      </c>
      <c r="W294" s="20">
        <v>135.5</v>
      </c>
      <c r="X294" s="20">
        <f t="shared" ref="X294:X304" si="178">((V294/V293)-1)*100</f>
        <v>0.90157776108190646</v>
      </c>
      <c r="Y294" s="20">
        <f t="shared" ref="Y294:Y304" si="179">((W294/W293)-1)*100</f>
        <v>0.66864784546805112</v>
      </c>
      <c r="Z294" s="20">
        <f t="shared" si="175"/>
        <v>12.103505843071805</v>
      </c>
      <c r="AA294" s="20">
        <f t="shared" si="176"/>
        <v>10.702614379084952</v>
      </c>
      <c r="AC294" s="3"/>
    </row>
    <row r="295" spans="2:29">
      <c r="B295" s="6"/>
      <c r="C295" s="19" t="s">
        <v>45</v>
      </c>
      <c r="D295" s="20">
        <f t="shared" si="169"/>
        <v>425.89682500000004</v>
      </c>
      <c r="E295" s="20">
        <f t="shared" si="170"/>
        <v>334.56152788688144</v>
      </c>
      <c r="F295" s="20">
        <f t="shared" si="171"/>
        <v>250.67500000000001</v>
      </c>
      <c r="G295" s="20">
        <v>135.5</v>
      </c>
      <c r="H295" s="6"/>
      <c r="I295" s="21">
        <f t="shared" si="172"/>
        <v>77.120091064314181</v>
      </c>
      <c r="J295" s="25">
        <f t="shared" si="173"/>
        <v>11.065573770491799</v>
      </c>
      <c r="K295" s="20">
        <f t="shared" si="177"/>
        <v>0.51928783382788612</v>
      </c>
      <c r="L295" s="38">
        <f t="shared" si="174"/>
        <v>35.297311299979867</v>
      </c>
      <c r="M295" s="39">
        <f t="shared" si="142"/>
        <v>11.065573770491799</v>
      </c>
      <c r="N295" s="9"/>
      <c r="O295" s="9"/>
      <c r="P295" s="78">
        <f t="shared" si="168"/>
        <v>18.755213230595043</v>
      </c>
      <c r="Q295" s="78">
        <v>11.065573770491799</v>
      </c>
      <c r="R295" s="78"/>
      <c r="S295" s="6"/>
      <c r="T295" s="6"/>
      <c r="U295" s="6"/>
      <c r="V295" s="20">
        <v>135.1</v>
      </c>
      <c r="W295" s="20">
        <v>136.1</v>
      </c>
      <c r="X295" s="20">
        <f t="shared" si="178"/>
        <v>0.59568131049887452</v>
      </c>
      <c r="Y295" s="20">
        <f t="shared" si="179"/>
        <v>0.44280442804427445</v>
      </c>
      <c r="Z295" s="20">
        <f t="shared" si="175"/>
        <v>11.652892561983474</v>
      </c>
      <c r="AA295" s="20">
        <f t="shared" si="176"/>
        <v>10.113268608414238</v>
      </c>
      <c r="AC295" s="3"/>
    </row>
    <row r="296" spans="2:29">
      <c r="B296" s="6"/>
      <c r="C296" s="19" t="s">
        <v>46</v>
      </c>
      <c r="D296" s="20">
        <f t="shared" si="169"/>
        <v>431.24017999999995</v>
      </c>
      <c r="E296" s="20">
        <f t="shared" si="170"/>
        <v>338.75897879025922</v>
      </c>
      <c r="F296" s="20">
        <f t="shared" si="171"/>
        <v>253.81999999999996</v>
      </c>
      <c r="G296" s="20">
        <v>137.19999999999999</v>
      </c>
      <c r="H296" s="6"/>
      <c r="I296" s="21">
        <f t="shared" si="172"/>
        <v>78.08764940239044</v>
      </c>
      <c r="J296" s="25">
        <f t="shared" si="173"/>
        <v>10.466988727858272</v>
      </c>
      <c r="K296" s="20">
        <f t="shared" si="177"/>
        <v>1.2546125461254443</v>
      </c>
      <c r="L296" s="38">
        <f t="shared" si="174"/>
        <v>35.740155795994369</v>
      </c>
      <c r="M296" s="39">
        <f t="shared" si="142"/>
        <v>10.466988727858272</v>
      </c>
      <c r="N296" s="9"/>
      <c r="O296" s="9"/>
      <c r="P296" s="78">
        <f t="shared" si="168"/>
        <v>18.990518488838667</v>
      </c>
      <c r="Q296" s="78">
        <v>10.466988727858272</v>
      </c>
      <c r="R296" s="78"/>
      <c r="S296" s="6"/>
      <c r="T296" s="6"/>
      <c r="U296" s="6"/>
      <c r="V296" s="20">
        <v>137.1</v>
      </c>
      <c r="W296" s="20">
        <v>137.4</v>
      </c>
      <c r="X296" s="20">
        <f t="shared" si="178"/>
        <v>1.4803849000740277</v>
      </c>
      <c r="Y296" s="20">
        <f t="shared" si="179"/>
        <v>0.95518001469507841</v>
      </c>
      <c r="Z296" s="20">
        <f t="shared" si="175"/>
        <v>11.012145748987855</v>
      </c>
      <c r="AA296" s="20">
        <f t="shared" si="176"/>
        <v>9.7444089456869101</v>
      </c>
      <c r="AC296" s="3"/>
    </row>
    <row r="297" spans="2:29">
      <c r="B297" s="6"/>
      <c r="C297" s="19" t="s">
        <v>47</v>
      </c>
      <c r="D297" s="20">
        <f t="shared" si="169"/>
        <v>437.21216499999997</v>
      </c>
      <c r="E297" s="20">
        <f t="shared" si="170"/>
        <v>343.45024744697565</v>
      </c>
      <c r="F297" s="20">
        <f t="shared" si="171"/>
        <v>257.33499999999998</v>
      </c>
      <c r="G297" s="20">
        <v>139.1</v>
      </c>
      <c r="H297" s="6"/>
      <c r="I297" s="21">
        <f t="shared" si="172"/>
        <v>79.169038133181559</v>
      </c>
      <c r="J297" s="25">
        <f t="shared" si="173"/>
        <v>11.280000000000001</v>
      </c>
      <c r="K297" s="20">
        <f t="shared" si="177"/>
        <v>1.3848396501457749</v>
      </c>
      <c r="L297" s="38">
        <f t="shared" si="174"/>
        <v>36.235099644481174</v>
      </c>
      <c r="M297" s="39">
        <f t="shared" si="142"/>
        <v>11.280000000000001</v>
      </c>
      <c r="N297" s="9"/>
      <c r="O297" s="9"/>
      <c r="P297" s="78">
        <f t="shared" si="168"/>
        <v>19.25350671864037</v>
      </c>
      <c r="Q297" s="78">
        <v>11.280000000000001</v>
      </c>
      <c r="R297" s="78"/>
      <c r="S297" s="6"/>
      <c r="T297" s="6"/>
      <c r="U297" s="6"/>
      <c r="V297" s="20">
        <v>139</v>
      </c>
      <c r="W297" s="20">
        <v>139.1</v>
      </c>
      <c r="X297" s="20">
        <f t="shared" si="178"/>
        <v>1.3858497447118978</v>
      </c>
      <c r="Y297" s="20">
        <f t="shared" si="179"/>
        <v>1.2372634643377012</v>
      </c>
      <c r="Z297" s="20">
        <f t="shared" si="175"/>
        <v>11.646586345381515</v>
      </c>
      <c r="AA297" s="20">
        <f t="shared" si="176"/>
        <v>10.572337042925284</v>
      </c>
      <c r="AC297" s="3"/>
    </row>
    <row r="298" spans="2:29">
      <c r="B298" s="6"/>
      <c r="C298" s="19" t="s">
        <v>48</v>
      </c>
      <c r="D298" s="20">
        <f t="shared" si="169"/>
        <v>440.98394500000012</v>
      </c>
      <c r="E298" s="20">
        <f t="shared" si="170"/>
        <v>346.41315396700719</v>
      </c>
      <c r="F298" s="20">
        <f t="shared" si="171"/>
        <v>259.55500000000006</v>
      </c>
      <c r="G298" s="20">
        <v>140.30000000000001</v>
      </c>
      <c r="H298" s="6"/>
      <c r="I298" s="21">
        <f t="shared" si="172"/>
        <v>79.852020489470704</v>
      </c>
      <c r="J298" s="25">
        <f t="shared" si="173"/>
        <v>11.260904044409203</v>
      </c>
      <c r="K298" s="20">
        <f t="shared" si="177"/>
        <v>0.86268871315602347</v>
      </c>
      <c r="L298" s="38">
        <f t="shared" si="174"/>
        <v>36.547695759314948</v>
      </c>
      <c r="M298" s="39">
        <f t="shared" si="142"/>
        <v>11.260904044409203</v>
      </c>
      <c r="N298" s="9"/>
      <c r="O298" s="9"/>
      <c r="P298" s="78">
        <f t="shared" si="168"/>
        <v>19.419604547988815</v>
      </c>
      <c r="Q298" s="78">
        <v>11.260904044409227</v>
      </c>
      <c r="R298" s="78"/>
      <c r="S298" s="6"/>
      <c r="T298" s="6"/>
      <c r="U298" s="6"/>
      <c r="V298" s="20">
        <v>140.30000000000001</v>
      </c>
      <c r="W298" s="20">
        <v>140.30000000000001</v>
      </c>
      <c r="X298" s="20">
        <f t="shared" si="178"/>
        <v>0.93525179856115415</v>
      </c>
      <c r="Y298" s="20">
        <f t="shared" si="179"/>
        <v>0.86268871315602347</v>
      </c>
      <c r="Z298" s="20">
        <f t="shared" si="175"/>
        <v>11.526232114467415</v>
      </c>
      <c r="AA298" s="20">
        <f t="shared" si="176"/>
        <v>10.821484992101116</v>
      </c>
      <c r="AC298" s="3"/>
    </row>
    <row r="299" spans="2:29">
      <c r="B299" s="6"/>
      <c r="C299" s="19" t="s">
        <v>49</v>
      </c>
      <c r="D299" s="20">
        <f t="shared" si="169"/>
        <v>444.75572499999998</v>
      </c>
      <c r="E299" s="20">
        <f t="shared" si="170"/>
        <v>349.3760604870385</v>
      </c>
      <c r="F299" s="20">
        <f t="shared" si="171"/>
        <v>261.77499999999998</v>
      </c>
      <c r="G299" s="20">
        <v>141.5</v>
      </c>
      <c r="H299" s="6"/>
      <c r="I299" s="21">
        <f t="shared" si="172"/>
        <v>80.53500284575982</v>
      </c>
      <c r="J299" s="25">
        <f t="shared" si="173"/>
        <v>10.202492211837999</v>
      </c>
      <c r="K299" s="20">
        <f t="shared" si="177"/>
        <v>0.85531004989307657</v>
      </c>
      <c r="L299" s="38">
        <f t="shared" si="174"/>
        <v>36.860291874148714</v>
      </c>
      <c r="M299" s="39">
        <f t="shared" si="142"/>
        <v>10.202492211837999</v>
      </c>
      <c r="N299" s="9"/>
      <c r="O299" s="9"/>
      <c r="P299" s="78">
        <f t="shared" si="168"/>
        <v>19.585702377337256</v>
      </c>
      <c r="Q299" s="78">
        <v>10.202492211837999</v>
      </c>
      <c r="R299" s="78"/>
      <c r="S299" s="6"/>
      <c r="T299" s="6"/>
      <c r="U299" s="6"/>
      <c r="V299" s="20">
        <v>141.5</v>
      </c>
      <c r="W299" s="20">
        <v>141.5</v>
      </c>
      <c r="X299" s="20">
        <f t="shared" si="178"/>
        <v>0.85531004989307657</v>
      </c>
      <c r="Y299" s="20">
        <f t="shared" si="179"/>
        <v>0.85531004989307657</v>
      </c>
      <c r="Z299" s="20">
        <f t="shared" si="175"/>
        <v>11.242138364779874</v>
      </c>
      <c r="AA299" s="20">
        <f t="shared" si="176"/>
        <v>8.6789554531490065</v>
      </c>
      <c r="AC299" s="3"/>
    </row>
    <row r="300" spans="2:29">
      <c r="B300" s="6"/>
      <c r="C300" s="19" t="s">
        <v>50</v>
      </c>
      <c r="D300" s="20">
        <f t="shared" si="169"/>
        <v>447.58456000000001</v>
      </c>
      <c r="E300" s="20">
        <f t="shared" si="170"/>
        <v>351.5982403770621</v>
      </c>
      <c r="F300" s="20">
        <f t="shared" si="171"/>
        <v>263.44</v>
      </c>
      <c r="G300" s="20">
        <v>142.4</v>
      </c>
      <c r="H300" s="6"/>
      <c r="I300" s="21">
        <f t="shared" si="172"/>
        <v>81.047239612976668</v>
      </c>
      <c r="J300" s="25">
        <f t="shared" si="173"/>
        <v>10.216718266253878</v>
      </c>
      <c r="K300" s="20">
        <f t="shared" si="177"/>
        <v>0.63604240282686408</v>
      </c>
      <c r="L300" s="38">
        <f t="shared" si="174"/>
        <v>37.094738960274043</v>
      </c>
      <c r="M300" s="39">
        <f t="shared" si="142"/>
        <v>10.216718266253878</v>
      </c>
      <c r="N300" s="9"/>
      <c r="O300" s="9"/>
      <c r="P300" s="78">
        <f t="shared" si="168"/>
        <v>19.71027574934859</v>
      </c>
      <c r="Q300" s="78">
        <v>10.216718266253878</v>
      </c>
      <c r="R300" s="78"/>
      <c r="S300" s="6"/>
      <c r="T300" s="6"/>
      <c r="U300" s="6"/>
      <c r="V300" s="20">
        <v>142.30000000000001</v>
      </c>
      <c r="W300" s="20">
        <v>142.5</v>
      </c>
      <c r="X300" s="20">
        <f t="shared" si="178"/>
        <v>0.56537102473499523</v>
      </c>
      <c r="Y300" s="20">
        <f t="shared" si="179"/>
        <v>0.70671378091873294</v>
      </c>
      <c r="Z300" s="20">
        <f t="shared" si="175"/>
        <v>11.085089773614376</v>
      </c>
      <c r="AA300" s="20">
        <f t="shared" si="176"/>
        <v>8.861726508785317</v>
      </c>
      <c r="AC300" s="3"/>
    </row>
    <row r="301" spans="2:29">
      <c r="B301" s="6"/>
      <c r="C301" s="19" t="s">
        <v>51</v>
      </c>
      <c r="D301" s="20">
        <f t="shared" si="169"/>
        <v>449.78476500000005</v>
      </c>
      <c r="E301" s="20">
        <f t="shared" si="170"/>
        <v>353.3266025137471</v>
      </c>
      <c r="F301" s="20">
        <f t="shared" si="171"/>
        <v>264.73500000000001</v>
      </c>
      <c r="G301" s="20">
        <v>143.1</v>
      </c>
      <c r="H301" s="6"/>
      <c r="I301" s="21">
        <f t="shared" si="172"/>
        <v>81.445645987478656</v>
      </c>
      <c r="J301" s="25">
        <f t="shared" si="173"/>
        <v>10.161662817551953</v>
      </c>
      <c r="K301" s="20">
        <f t="shared" si="177"/>
        <v>0.49157303370785943</v>
      </c>
      <c r="L301" s="38">
        <f t="shared" si="174"/>
        <v>37.277086693927075</v>
      </c>
      <c r="M301" s="39">
        <f t="shared" si="142"/>
        <v>10.161662817551953</v>
      </c>
      <c r="N301" s="9"/>
      <c r="O301" s="9"/>
      <c r="P301" s="78">
        <f t="shared" si="168"/>
        <v>19.807166149801848</v>
      </c>
      <c r="Q301" s="78">
        <v>10.161662817551953</v>
      </c>
      <c r="R301" s="78"/>
      <c r="S301" s="6"/>
      <c r="T301" s="6"/>
      <c r="U301" s="6"/>
      <c r="V301" s="20">
        <v>143.19999999999999</v>
      </c>
      <c r="W301" s="20">
        <v>143</v>
      </c>
      <c r="X301" s="20">
        <f t="shared" si="178"/>
        <v>0.63246661981726238</v>
      </c>
      <c r="Y301" s="20">
        <f t="shared" si="179"/>
        <v>0.35087719298245723</v>
      </c>
      <c r="Z301" s="20">
        <f t="shared" si="175"/>
        <v>11.266511266511259</v>
      </c>
      <c r="AA301" s="20">
        <f t="shared" si="176"/>
        <v>8.4977238239757114</v>
      </c>
      <c r="AC301" s="3"/>
    </row>
    <row r="302" spans="2:29">
      <c r="B302" s="6"/>
      <c r="C302" s="19" t="s">
        <v>52</v>
      </c>
      <c r="D302" s="20">
        <f t="shared" si="169"/>
        <v>451.67065499999995</v>
      </c>
      <c r="E302" s="20">
        <f t="shared" si="170"/>
        <v>354.80805577376276</v>
      </c>
      <c r="F302" s="20">
        <f t="shared" si="171"/>
        <v>265.84499999999997</v>
      </c>
      <c r="G302" s="20">
        <v>143.69999999999999</v>
      </c>
      <c r="H302" s="6"/>
      <c r="I302" s="21">
        <f t="shared" si="172"/>
        <v>81.787137165623221</v>
      </c>
      <c r="J302" s="25">
        <f t="shared" si="173"/>
        <v>9.6946564885496134</v>
      </c>
      <c r="K302" s="20">
        <f t="shared" si="177"/>
        <v>0.41928721174002703</v>
      </c>
      <c r="L302" s="38">
        <f t="shared" si="174"/>
        <v>37.433384751343958</v>
      </c>
      <c r="M302" s="39">
        <f t="shared" si="142"/>
        <v>9.6946564885496134</v>
      </c>
      <c r="N302" s="9"/>
      <c r="O302" s="9"/>
      <c r="P302" s="78">
        <f t="shared" si="168"/>
        <v>19.89021506447607</v>
      </c>
      <c r="Q302" s="78">
        <v>9.6946564885496365</v>
      </c>
      <c r="R302" s="78"/>
      <c r="S302" s="6"/>
      <c r="T302" s="6"/>
      <c r="U302" s="6"/>
      <c r="V302" s="20">
        <v>143.69999999999999</v>
      </c>
      <c r="W302" s="20">
        <v>143.80000000000001</v>
      </c>
      <c r="X302" s="20">
        <f t="shared" si="178"/>
        <v>0.34916201117318746</v>
      </c>
      <c r="Y302" s="20">
        <f t="shared" si="179"/>
        <v>0.55944055944057158</v>
      </c>
      <c r="Z302" s="20">
        <f t="shared" si="175"/>
        <v>10.79414032382422</v>
      </c>
      <c r="AA302" s="20">
        <f t="shared" si="176"/>
        <v>8.1203007518797055</v>
      </c>
      <c r="AC302" s="3"/>
    </row>
    <row r="303" spans="2:29">
      <c r="B303" s="6"/>
      <c r="C303" s="19" t="s">
        <v>53</v>
      </c>
      <c r="D303" s="20">
        <f t="shared" si="169"/>
        <v>455.44243499999999</v>
      </c>
      <c r="E303" s="20">
        <f t="shared" si="170"/>
        <v>357.77096229379418</v>
      </c>
      <c r="F303" s="20">
        <f t="shared" si="171"/>
        <v>268.065</v>
      </c>
      <c r="G303" s="20">
        <v>144.9</v>
      </c>
      <c r="H303" s="6"/>
      <c r="I303" s="21">
        <f t="shared" si="172"/>
        <v>82.470119521912352</v>
      </c>
      <c r="J303" s="25">
        <f t="shared" si="173"/>
        <v>9.7727272727272663</v>
      </c>
      <c r="K303" s="20">
        <f t="shared" si="177"/>
        <v>0.83507306889354371</v>
      </c>
      <c r="L303" s="38">
        <f t="shared" si="174"/>
        <v>37.745980866177732</v>
      </c>
      <c r="M303" s="39">
        <f t="shared" si="142"/>
        <v>9.7727272727272663</v>
      </c>
      <c r="N303" s="9"/>
      <c r="O303" s="9"/>
      <c r="P303" s="78">
        <f t="shared" si="168"/>
        <v>20.056312893824511</v>
      </c>
      <c r="Q303" s="78">
        <v>9.7727272727272663</v>
      </c>
      <c r="R303" s="78"/>
      <c r="S303" s="6"/>
      <c r="T303" s="6"/>
      <c r="U303" s="6"/>
      <c r="V303" s="20">
        <v>144.9</v>
      </c>
      <c r="W303" s="20">
        <v>144.9</v>
      </c>
      <c r="X303" s="20">
        <f t="shared" si="178"/>
        <v>0.83507306889354371</v>
      </c>
      <c r="Y303" s="20">
        <f t="shared" si="179"/>
        <v>0.76495132127956111</v>
      </c>
      <c r="Z303" s="20">
        <f t="shared" si="175"/>
        <v>10.949464012251164</v>
      </c>
      <c r="AA303" s="20">
        <f t="shared" si="176"/>
        <v>7.9731743666169974</v>
      </c>
      <c r="AC303" s="3"/>
    </row>
    <row r="304" spans="2:29">
      <c r="B304" s="6"/>
      <c r="C304" s="19" t="s">
        <v>54</v>
      </c>
      <c r="D304" s="20">
        <f t="shared" si="169"/>
        <v>457.64264000000003</v>
      </c>
      <c r="E304" s="20">
        <f t="shared" si="170"/>
        <v>359.49932443047925</v>
      </c>
      <c r="F304" s="20">
        <f t="shared" si="171"/>
        <v>269.36</v>
      </c>
      <c r="G304" s="20">
        <v>145.6</v>
      </c>
      <c r="H304" s="20">
        <f>SUM(I293:I304)/12</f>
        <v>79.766647694934548</v>
      </c>
      <c r="I304" s="21">
        <f t="shared" si="172"/>
        <v>82.86852589641434</v>
      </c>
      <c r="J304" s="25">
        <f t="shared" si="173"/>
        <v>9.8039215686274606</v>
      </c>
      <c r="K304" s="20">
        <f t="shared" si="177"/>
        <v>0.48309178743961567</v>
      </c>
      <c r="L304" s="38">
        <f t="shared" si="174"/>
        <v>37.928328599830756</v>
      </c>
      <c r="M304" s="39">
        <f t="shared" si="142"/>
        <v>9.8039215686274606</v>
      </c>
      <c r="N304" s="25">
        <f>SUM(J293:J304)/12</f>
        <v>10.569951406705522</v>
      </c>
      <c r="O304" s="25"/>
      <c r="P304" s="78">
        <f t="shared" si="168"/>
        <v>20.15320329427777</v>
      </c>
      <c r="Q304" s="78">
        <v>9.8039215686274606</v>
      </c>
      <c r="R304" s="79"/>
      <c r="V304" s="20">
        <v>145.5</v>
      </c>
      <c r="W304" s="20">
        <v>145.69999999999999</v>
      </c>
      <c r="X304" s="20">
        <f t="shared" si="178"/>
        <v>0.41407867494822614</v>
      </c>
      <c r="Y304" s="20">
        <f t="shared" si="179"/>
        <v>0.552104899930983</v>
      </c>
      <c r="Z304" s="20">
        <f t="shared" si="175"/>
        <v>10.814927646610805</v>
      </c>
      <c r="AA304" s="20">
        <f t="shared" si="176"/>
        <v>8.2466567607726518</v>
      </c>
      <c r="AC304" s="3"/>
    </row>
    <row r="305" spans="2:29">
      <c r="B305" s="6"/>
      <c r="C305" s="6"/>
      <c r="D305" s="6"/>
      <c r="E305" s="20"/>
      <c r="G305" s="6"/>
      <c r="I305" s="21"/>
      <c r="J305" s="10"/>
      <c r="L305" s="38"/>
      <c r="M305" s="39"/>
      <c r="N305" s="10"/>
      <c r="O305" s="10"/>
      <c r="V305" s="6"/>
      <c r="W305" s="6"/>
      <c r="X305" s="6"/>
      <c r="Y305" s="6"/>
      <c r="Z305" s="6"/>
      <c r="AA305" s="6"/>
      <c r="AC305" s="3"/>
    </row>
    <row r="306" spans="2:29">
      <c r="B306" s="19" t="s">
        <v>75</v>
      </c>
      <c r="C306" s="19" t="s">
        <v>43</v>
      </c>
      <c r="D306" s="20">
        <f t="shared" ref="D306:D317" si="180">(F306*1.699)</f>
        <v>463.92894000000001</v>
      </c>
      <c r="E306" s="20">
        <f t="shared" si="170"/>
        <v>364.43750196386492</v>
      </c>
      <c r="F306" s="20">
        <f t="shared" ref="F306:F317" si="181">$F$264*G306/100</f>
        <v>273.06</v>
      </c>
      <c r="G306" s="20">
        <v>147.6</v>
      </c>
      <c r="I306" s="21">
        <f t="shared" ref="I306:I317" si="182">G306/1.757</f>
        <v>84.006829823562896</v>
      </c>
      <c r="J306" s="25">
        <f t="shared" ref="J306:J317" si="183">(G306/G293-1)*100</f>
        <v>10.396409872849667</v>
      </c>
      <c r="K306" s="20">
        <f>(G306/G304-1)*100</f>
        <v>1.3736263736263687</v>
      </c>
      <c r="L306" s="38">
        <f t="shared" ref="L306:L317" si="184">I306/$S$3</f>
        <v>38.44932212455371</v>
      </c>
      <c r="M306" s="39">
        <f t="shared" si="142"/>
        <v>10.396409872849667</v>
      </c>
      <c r="N306" s="10"/>
      <c r="O306" s="10"/>
      <c r="P306" s="78">
        <f t="shared" si="168"/>
        <v>20.430033009858509</v>
      </c>
      <c r="Q306" s="78">
        <v>10.396409872849688</v>
      </c>
      <c r="V306" s="20">
        <v>147.5</v>
      </c>
      <c r="W306" s="20">
        <v>147.80000000000001</v>
      </c>
      <c r="X306" s="20">
        <f>((V306/V304)-1)*100</f>
        <v>1.3745704467353903</v>
      </c>
      <c r="Y306" s="20">
        <f>((W306/W304)-1)*100</f>
        <v>1.441317776252582</v>
      </c>
      <c r="Z306" s="20">
        <f t="shared" ref="Z306:Z317" si="185">((V306/V293)-1)*100</f>
        <v>10.818933132982721</v>
      </c>
      <c r="AA306" s="20">
        <f t="shared" ref="AA306:AA317" si="186">((W306/W293)-1)*100</f>
        <v>9.8068350668647941</v>
      </c>
      <c r="AC306" s="3"/>
    </row>
    <row r="307" spans="2:29">
      <c r="B307" s="6"/>
      <c r="C307" s="19" t="s">
        <v>44</v>
      </c>
      <c r="D307" s="20">
        <f t="shared" si="180"/>
        <v>468.01503499999995</v>
      </c>
      <c r="E307" s="20">
        <f t="shared" si="170"/>
        <v>367.64731736056558</v>
      </c>
      <c r="F307" s="20">
        <f t="shared" si="181"/>
        <v>275.46499999999997</v>
      </c>
      <c r="G307" s="20">
        <v>148.9</v>
      </c>
      <c r="I307" s="21">
        <f t="shared" si="182"/>
        <v>84.746727376209449</v>
      </c>
      <c r="J307" s="25">
        <f t="shared" si="183"/>
        <v>10.45994065281899</v>
      </c>
      <c r="K307" s="20">
        <f t="shared" ref="K307:K317" si="187">(G307/G306-1)*100</f>
        <v>0.880758807588089</v>
      </c>
      <c r="L307" s="38">
        <f t="shared" si="184"/>
        <v>38.787967915623632</v>
      </c>
      <c r="M307" s="39">
        <f t="shared" si="142"/>
        <v>10.45994065281899</v>
      </c>
      <c r="N307" s="10"/>
      <c r="O307" s="10"/>
      <c r="P307" s="78">
        <f t="shared" si="168"/>
        <v>20.609972324985989</v>
      </c>
      <c r="Q307" s="78">
        <v>10.459940652818966</v>
      </c>
      <c r="V307" s="20">
        <v>148.80000000000001</v>
      </c>
      <c r="W307" s="20">
        <v>149</v>
      </c>
      <c r="X307" s="20">
        <f t="shared" ref="X307:X317" si="188">((V307/V306)-1)*100</f>
        <v>0.88135593220339814</v>
      </c>
      <c r="Y307" s="20">
        <f t="shared" ref="Y307:Y317" si="189">((W307/W306)-1)*100</f>
        <v>0.81190798376182816</v>
      </c>
      <c r="Z307" s="20">
        <f t="shared" si="185"/>
        <v>10.796723752792259</v>
      </c>
      <c r="AA307" s="20">
        <f t="shared" si="186"/>
        <v>9.9630996309963074</v>
      </c>
      <c r="AC307" s="3"/>
    </row>
    <row r="308" spans="2:29">
      <c r="B308" s="6"/>
      <c r="C308" s="19" t="s">
        <v>45</v>
      </c>
      <c r="D308" s="20">
        <f t="shared" si="180"/>
        <v>473.04407500000002</v>
      </c>
      <c r="E308" s="20">
        <f t="shared" si="170"/>
        <v>371.59785938727418</v>
      </c>
      <c r="F308" s="20">
        <f t="shared" si="181"/>
        <v>278.42500000000001</v>
      </c>
      <c r="G308" s="20">
        <v>150.5</v>
      </c>
      <c r="I308" s="21">
        <f t="shared" si="182"/>
        <v>85.657370517928285</v>
      </c>
      <c r="J308" s="25">
        <f t="shared" si="183"/>
        <v>11.070110701107016</v>
      </c>
      <c r="K308" s="20">
        <f t="shared" si="187"/>
        <v>1.074546675621213</v>
      </c>
      <c r="L308" s="38">
        <f t="shared" si="184"/>
        <v>39.204762735401985</v>
      </c>
      <c r="M308" s="39">
        <f t="shared" si="142"/>
        <v>11.070110701107016</v>
      </c>
      <c r="N308" s="10"/>
      <c r="O308" s="10"/>
      <c r="P308" s="78">
        <f t="shared" si="168"/>
        <v>20.831436097450577</v>
      </c>
      <c r="Q308" s="78">
        <v>11.070110701106973</v>
      </c>
      <c r="V308" s="20">
        <v>150.4</v>
      </c>
      <c r="W308" s="20">
        <v>150.6</v>
      </c>
      <c r="X308" s="20">
        <f t="shared" si="188"/>
        <v>1.0752688172043001</v>
      </c>
      <c r="Y308" s="20">
        <f t="shared" si="189"/>
        <v>1.0738255033557076</v>
      </c>
      <c r="Z308" s="20">
        <f t="shared" si="185"/>
        <v>11.324944485566245</v>
      </c>
      <c r="AA308" s="20">
        <f t="shared" si="186"/>
        <v>10.653930933137401</v>
      </c>
      <c r="AC308" s="3"/>
    </row>
    <row r="309" spans="2:29">
      <c r="B309" s="6"/>
      <c r="C309" s="19" t="s">
        <v>46</v>
      </c>
      <c r="D309" s="20">
        <f t="shared" si="180"/>
        <v>477.75880000000001</v>
      </c>
      <c r="E309" s="20">
        <f t="shared" si="170"/>
        <v>375.30149253731349</v>
      </c>
      <c r="F309" s="20">
        <f t="shared" si="181"/>
        <v>281.2</v>
      </c>
      <c r="G309" s="20">
        <v>152</v>
      </c>
      <c r="I309" s="21">
        <f t="shared" si="182"/>
        <v>86.511098463289699</v>
      </c>
      <c r="J309" s="25">
        <f t="shared" si="183"/>
        <v>10.787172011661816</v>
      </c>
      <c r="K309" s="20">
        <f t="shared" si="187"/>
        <v>0.9966777408637828</v>
      </c>
      <c r="L309" s="38">
        <f t="shared" si="184"/>
        <v>39.595507878944204</v>
      </c>
      <c r="M309" s="39">
        <f t="shared" si="142"/>
        <v>10.787172011661816</v>
      </c>
      <c r="N309" s="10"/>
      <c r="O309" s="10"/>
      <c r="P309" s="78">
        <f t="shared" si="168"/>
        <v>21.039058384136137</v>
      </c>
      <c r="Q309" s="78">
        <v>10.787172011661838</v>
      </c>
      <c r="V309" s="20">
        <v>152.19999999999999</v>
      </c>
      <c r="W309" s="20">
        <v>151.6</v>
      </c>
      <c r="X309" s="20">
        <f t="shared" si="188"/>
        <v>1.1968085106382809</v>
      </c>
      <c r="Y309" s="20">
        <f t="shared" si="189"/>
        <v>0.66401062416998613</v>
      </c>
      <c r="Z309" s="20">
        <f t="shared" si="185"/>
        <v>11.013858497447115</v>
      </c>
      <c r="AA309" s="20">
        <f t="shared" si="186"/>
        <v>10.334788937409023</v>
      </c>
      <c r="AC309" s="3"/>
    </row>
    <row r="310" spans="2:29">
      <c r="B310" s="6"/>
      <c r="C310" s="19" t="s">
        <v>47</v>
      </c>
      <c r="D310" s="20">
        <f t="shared" si="180"/>
        <v>480.27332000000013</v>
      </c>
      <c r="E310" s="20">
        <f t="shared" si="170"/>
        <v>377.27676355066785</v>
      </c>
      <c r="F310" s="20">
        <f t="shared" si="181"/>
        <v>282.68000000000006</v>
      </c>
      <c r="G310" s="20">
        <v>152.80000000000001</v>
      </c>
      <c r="I310" s="21">
        <f t="shared" si="182"/>
        <v>86.966420034149124</v>
      </c>
      <c r="J310" s="25">
        <f t="shared" si="183"/>
        <v>9.8490294751977014</v>
      </c>
      <c r="K310" s="20">
        <f t="shared" si="187"/>
        <v>0.52631578947368585</v>
      </c>
      <c r="L310" s="38">
        <f t="shared" si="184"/>
        <v>39.803905288833384</v>
      </c>
      <c r="M310" s="39">
        <f t="shared" si="142"/>
        <v>9.8490294751977014</v>
      </c>
      <c r="N310" s="10"/>
      <c r="O310" s="10"/>
      <c r="P310" s="78">
        <f t="shared" si="168"/>
        <v>21.149790270368431</v>
      </c>
      <c r="Q310" s="78">
        <v>9.8490294751977014</v>
      </c>
      <c r="V310" s="20">
        <v>152.80000000000001</v>
      </c>
      <c r="W310" s="20">
        <v>152.6</v>
      </c>
      <c r="X310" s="20">
        <f t="shared" si="188"/>
        <v>0.39421813403417438</v>
      </c>
      <c r="Y310" s="20">
        <f t="shared" si="189"/>
        <v>0.65963060686016206</v>
      </c>
      <c r="Z310" s="20">
        <f t="shared" si="185"/>
        <v>9.9280575539568474</v>
      </c>
      <c r="AA310" s="20">
        <f t="shared" si="186"/>
        <v>9.70524802300503</v>
      </c>
      <c r="AC310" s="3"/>
    </row>
    <row r="311" spans="2:29">
      <c r="B311" s="6"/>
      <c r="C311" s="19" t="s">
        <v>48</v>
      </c>
      <c r="D311" s="20">
        <f t="shared" si="180"/>
        <v>485.93099000000001</v>
      </c>
      <c r="E311" s="20">
        <f t="shared" si="170"/>
        <v>381.72112333071487</v>
      </c>
      <c r="F311" s="20">
        <f t="shared" si="181"/>
        <v>286.01</v>
      </c>
      <c r="G311" s="20">
        <v>154.6</v>
      </c>
      <c r="I311" s="21">
        <f t="shared" si="182"/>
        <v>87.99089356858282</v>
      </c>
      <c r="J311" s="25">
        <f t="shared" si="183"/>
        <v>10.192444761225939</v>
      </c>
      <c r="K311" s="20">
        <f t="shared" si="187"/>
        <v>1.1780104712041828</v>
      </c>
      <c r="L311" s="38">
        <f t="shared" si="184"/>
        <v>40.272799461084041</v>
      </c>
      <c r="M311" s="39">
        <f t="shared" si="142"/>
        <v>10.192444761225939</v>
      </c>
      <c r="N311" s="10"/>
      <c r="O311" s="10"/>
      <c r="P311" s="78">
        <f t="shared" si="168"/>
        <v>21.398937014391098</v>
      </c>
      <c r="Q311" s="78">
        <v>10.192444761225961</v>
      </c>
      <c r="V311" s="20">
        <v>154.80000000000001</v>
      </c>
      <c r="W311" s="20">
        <v>154.30000000000001</v>
      </c>
      <c r="X311" s="20">
        <f t="shared" si="188"/>
        <v>1.308900523560208</v>
      </c>
      <c r="Y311" s="20">
        <f t="shared" si="189"/>
        <v>1.1140235910878316</v>
      </c>
      <c r="Z311" s="20">
        <f t="shared" si="185"/>
        <v>10.334996436208122</v>
      </c>
      <c r="AA311" s="20">
        <f t="shared" si="186"/>
        <v>9.9786172487526628</v>
      </c>
      <c r="AC311" s="3"/>
    </row>
    <row r="312" spans="2:29">
      <c r="B312" s="6"/>
      <c r="C312" s="19" t="s">
        <v>49</v>
      </c>
      <c r="D312" s="20">
        <f t="shared" si="180"/>
        <v>489.70277000000004</v>
      </c>
      <c r="E312" s="20">
        <f t="shared" si="170"/>
        <v>384.68402985074636</v>
      </c>
      <c r="F312" s="20">
        <f t="shared" si="181"/>
        <v>288.23</v>
      </c>
      <c r="G312" s="20">
        <v>155.80000000000001</v>
      </c>
      <c r="I312" s="21">
        <f t="shared" si="182"/>
        <v>88.67387592487195</v>
      </c>
      <c r="J312" s="25">
        <f t="shared" si="183"/>
        <v>10.106007067137824</v>
      </c>
      <c r="K312" s="20">
        <f t="shared" si="187"/>
        <v>0.77619663648125226</v>
      </c>
      <c r="L312" s="38">
        <f t="shared" si="184"/>
        <v>40.585395575917808</v>
      </c>
      <c r="M312" s="39">
        <f t="shared" si="142"/>
        <v>10.106007067137824</v>
      </c>
      <c r="N312" s="10"/>
      <c r="O312" s="10"/>
      <c r="P312" s="78">
        <f t="shared" si="168"/>
        <v>21.565034843739539</v>
      </c>
      <c r="Q312" s="78">
        <v>10.106007067137824</v>
      </c>
      <c r="V312" s="20">
        <v>156.1</v>
      </c>
      <c r="W312" s="20">
        <v>155.19999999999999</v>
      </c>
      <c r="X312" s="20">
        <f t="shared" si="188"/>
        <v>0.83979328165373346</v>
      </c>
      <c r="Y312" s="20">
        <f t="shared" si="189"/>
        <v>0.58327932598831733</v>
      </c>
      <c r="Z312" s="20">
        <f t="shared" si="185"/>
        <v>10.31802120141343</v>
      </c>
      <c r="AA312" s="20">
        <f t="shared" si="186"/>
        <v>9.6819787985865666</v>
      </c>
      <c r="AC312" s="3"/>
    </row>
    <row r="313" spans="2:29">
      <c r="B313" s="6"/>
      <c r="C313" s="19" t="s">
        <v>50</v>
      </c>
      <c r="D313" s="20">
        <f t="shared" si="180"/>
        <v>494.73181</v>
      </c>
      <c r="E313" s="20">
        <f t="shared" si="170"/>
        <v>388.63457187745485</v>
      </c>
      <c r="F313" s="20">
        <f t="shared" si="181"/>
        <v>291.19</v>
      </c>
      <c r="G313" s="20">
        <v>157.4</v>
      </c>
      <c r="I313" s="21">
        <f t="shared" si="182"/>
        <v>89.584519066590786</v>
      </c>
      <c r="J313" s="25">
        <f t="shared" si="183"/>
        <v>10.533707865168541</v>
      </c>
      <c r="K313" s="20">
        <f t="shared" si="187"/>
        <v>1.0269576379974277</v>
      </c>
      <c r="L313" s="38">
        <f t="shared" si="184"/>
        <v>41.002190395696168</v>
      </c>
      <c r="M313" s="39">
        <f t="shared" si="142"/>
        <v>10.533707865168541</v>
      </c>
      <c r="N313" s="10"/>
      <c r="O313" s="10"/>
      <c r="P313" s="78">
        <f t="shared" si="168"/>
        <v>21.786498616204128</v>
      </c>
      <c r="Q313" s="78">
        <v>10.533707865168541</v>
      </c>
      <c r="V313" s="20">
        <v>158.1</v>
      </c>
      <c r="W313" s="20">
        <v>156.19999999999999</v>
      </c>
      <c r="X313" s="20">
        <f t="shared" si="188"/>
        <v>1.2812299807815508</v>
      </c>
      <c r="Y313" s="20">
        <f t="shared" si="189"/>
        <v>0.64432989690721421</v>
      </c>
      <c r="Z313" s="20">
        <f t="shared" si="185"/>
        <v>11.103302881236822</v>
      </c>
      <c r="AA313" s="20">
        <f t="shared" si="186"/>
        <v>9.6140350877192979</v>
      </c>
      <c r="AC313" s="3"/>
    </row>
    <row r="314" spans="2:29">
      <c r="B314" s="6"/>
      <c r="C314" s="19" t="s">
        <v>51</v>
      </c>
      <c r="D314" s="20">
        <f t="shared" si="180"/>
        <v>498.18927500000007</v>
      </c>
      <c r="E314" s="20">
        <f t="shared" si="170"/>
        <v>391.35056952081703</v>
      </c>
      <c r="F314" s="20">
        <f t="shared" si="181"/>
        <v>293.22500000000002</v>
      </c>
      <c r="G314" s="20">
        <v>158.5</v>
      </c>
      <c r="I314" s="21">
        <f t="shared" si="182"/>
        <v>90.21058622652248</v>
      </c>
      <c r="J314" s="25">
        <f t="shared" si="183"/>
        <v>10.761705101327745</v>
      </c>
      <c r="K314" s="20">
        <f t="shared" si="187"/>
        <v>0.69885641677254196</v>
      </c>
      <c r="L314" s="38">
        <f t="shared" si="184"/>
        <v>41.288736834293786</v>
      </c>
      <c r="M314" s="39">
        <f t="shared" si="142"/>
        <v>10.761705101327745</v>
      </c>
      <c r="N314" s="10"/>
      <c r="O314" s="10"/>
      <c r="P314" s="78">
        <f t="shared" si="168"/>
        <v>21.938754959773533</v>
      </c>
      <c r="Q314" s="78">
        <v>10.761705101327724</v>
      </c>
      <c r="V314" s="20">
        <v>159.30000000000001</v>
      </c>
      <c r="W314" s="20">
        <v>157.19999999999999</v>
      </c>
      <c r="X314" s="20">
        <f t="shared" si="188"/>
        <v>0.75901328273246804</v>
      </c>
      <c r="Y314" s="20">
        <f t="shared" si="189"/>
        <v>0.64020486555698142</v>
      </c>
      <c r="Z314" s="20">
        <f t="shared" si="185"/>
        <v>11.243016759776548</v>
      </c>
      <c r="AA314" s="20">
        <f t="shared" si="186"/>
        <v>9.93006993006993</v>
      </c>
      <c r="AC314" s="3"/>
    </row>
    <row r="315" spans="2:29">
      <c r="B315" s="6"/>
      <c r="C315" s="19" t="s">
        <v>52</v>
      </c>
      <c r="D315" s="20">
        <f t="shared" si="180"/>
        <v>500.38947999999999</v>
      </c>
      <c r="E315" s="20">
        <f t="shared" si="170"/>
        <v>393.07893165750198</v>
      </c>
      <c r="F315" s="20">
        <f t="shared" si="181"/>
        <v>294.52</v>
      </c>
      <c r="G315" s="20">
        <v>159.19999999999999</v>
      </c>
      <c r="I315" s="21">
        <f t="shared" si="182"/>
        <v>90.608992601024468</v>
      </c>
      <c r="J315" s="25">
        <f t="shared" si="183"/>
        <v>10.786360473208067</v>
      </c>
      <c r="K315" s="20">
        <f t="shared" si="187"/>
        <v>0.44164037854887983</v>
      </c>
      <c r="L315" s="38">
        <f t="shared" si="184"/>
        <v>41.471084567946818</v>
      </c>
      <c r="M315" s="39">
        <f t="shared" si="142"/>
        <v>10.786360473208067</v>
      </c>
      <c r="N315" s="10"/>
      <c r="O315" s="10"/>
      <c r="P315" s="78">
        <f t="shared" si="168"/>
        <v>22.035645360226791</v>
      </c>
      <c r="Q315" s="78">
        <v>10.786360473208045</v>
      </c>
      <c r="V315" s="20">
        <v>159.69999999999999</v>
      </c>
      <c r="W315" s="20">
        <v>158.19999999999999</v>
      </c>
      <c r="X315" s="20">
        <f t="shared" si="188"/>
        <v>0.25109855618328236</v>
      </c>
      <c r="Y315" s="20">
        <f t="shared" si="189"/>
        <v>0.63613231552162031</v>
      </c>
      <c r="Z315" s="20">
        <f t="shared" si="185"/>
        <v>11.134307585247051</v>
      </c>
      <c r="AA315" s="20">
        <f t="shared" si="186"/>
        <v>10.013908205841426</v>
      </c>
      <c r="AC315" s="3"/>
    </row>
    <row r="316" spans="2:29">
      <c r="B316" s="6"/>
      <c r="C316" s="19" t="s">
        <v>53</v>
      </c>
      <c r="D316" s="20">
        <f t="shared" si="180"/>
        <v>502.904</v>
      </c>
      <c r="E316" s="20">
        <f t="shared" si="170"/>
        <v>395.05420267085628</v>
      </c>
      <c r="F316" s="20">
        <f t="shared" si="181"/>
        <v>296</v>
      </c>
      <c r="G316" s="20">
        <v>160</v>
      </c>
      <c r="I316" s="21">
        <f t="shared" si="182"/>
        <v>91.064314171883893</v>
      </c>
      <c r="J316" s="25">
        <f t="shared" si="183"/>
        <v>10.420979986197377</v>
      </c>
      <c r="K316" s="20">
        <f t="shared" si="187"/>
        <v>0.50251256281408363</v>
      </c>
      <c r="L316" s="38">
        <f t="shared" si="184"/>
        <v>41.679481977835998</v>
      </c>
      <c r="M316" s="39">
        <f t="shared" si="142"/>
        <v>10.420979986197377</v>
      </c>
      <c r="N316" s="10"/>
      <c r="O316" s="10"/>
      <c r="P316" s="78">
        <f t="shared" si="168"/>
        <v>22.146377246459085</v>
      </c>
      <c r="Q316" s="78">
        <v>10.420979986197354</v>
      </c>
      <c r="V316" s="20">
        <v>160.5</v>
      </c>
      <c r="W316" s="20">
        <v>159.30000000000001</v>
      </c>
      <c r="X316" s="20">
        <f t="shared" si="188"/>
        <v>0.50093926111460796</v>
      </c>
      <c r="Y316" s="20">
        <f t="shared" si="189"/>
        <v>0.69532237673832764</v>
      </c>
      <c r="Z316" s="20">
        <f t="shared" si="185"/>
        <v>10.766045548654235</v>
      </c>
      <c r="AA316" s="20">
        <f t="shared" si="186"/>
        <v>9.9378881987577614</v>
      </c>
      <c r="AC316" s="3"/>
    </row>
    <row r="317" spans="2:29">
      <c r="B317" s="6"/>
      <c r="C317" s="19" t="s">
        <v>54</v>
      </c>
      <c r="D317" s="20">
        <f t="shared" si="180"/>
        <v>506.99009500000005</v>
      </c>
      <c r="E317" s="20">
        <f t="shared" si="170"/>
        <v>398.264018067557</v>
      </c>
      <c r="F317" s="20">
        <f t="shared" si="181"/>
        <v>298.40500000000003</v>
      </c>
      <c r="G317" s="20">
        <v>161.30000000000001</v>
      </c>
      <c r="H317" s="20">
        <f>SUM(I306:I317)/12</f>
        <v>88.152153291595539</v>
      </c>
      <c r="I317" s="21">
        <f t="shared" si="182"/>
        <v>91.804211724530461</v>
      </c>
      <c r="J317" s="25">
        <f t="shared" si="183"/>
        <v>10.78296703296704</v>
      </c>
      <c r="K317" s="20">
        <f t="shared" si="187"/>
        <v>0.81250000000001599</v>
      </c>
      <c r="L317" s="38">
        <f t="shared" si="184"/>
        <v>42.01812776890592</v>
      </c>
      <c r="M317" s="39">
        <f t="shared" si="142"/>
        <v>10.78296703296704</v>
      </c>
      <c r="N317" s="25">
        <f>SUM(J306:J317)/12</f>
        <v>10.512236250072311</v>
      </c>
      <c r="O317" s="25"/>
      <c r="P317" s="78">
        <f t="shared" si="168"/>
        <v>22.326316561586566</v>
      </c>
      <c r="Q317" s="78">
        <v>10.782967032967017</v>
      </c>
      <c r="R317" s="79"/>
      <c r="V317" s="20">
        <v>161.69999999999999</v>
      </c>
      <c r="W317" s="20">
        <v>160.6</v>
      </c>
      <c r="X317" s="20">
        <f t="shared" si="188"/>
        <v>0.74766355140185592</v>
      </c>
      <c r="Y317" s="20">
        <f t="shared" si="189"/>
        <v>0.81607030759571764</v>
      </c>
      <c r="Z317" s="20">
        <f t="shared" si="185"/>
        <v>11.134020618556683</v>
      </c>
      <c r="AA317" s="20">
        <f t="shared" si="186"/>
        <v>10.226492793411124</v>
      </c>
      <c r="AC317" s="3"/>
    </row>
    <row r="318" spans="2:29">
      <c r="B318" s="6"/>
      <c r="C318" s="6"/>
      <c r="D318" s="6"/>
      <c r="E318" s="20"/>
      <c r="G318" s="6"/>
      <c r="I318" s="21"/>
      <c r="J318" s="10"/>
      <c r="L318" s="38"/>
      <c r="M318" s="39"/>
      <c r="N318" s="10"/>
      <c r="O318" s="10"/>
      <c r="W318" s="6"/>
      <c r="X318" s="6"/>
      <c r="Y318" s="6"/>
      <c r="Z318" s="5"/>
      <c r="AC318" s="3"/>
    </row>
    <row r="319" spans="2:29">
      <c r="B319" s="19" t="s">
        <v>76</v>
      </c>
      <c r="C319" s="19" t="s">
        <v>43</v>
      </c>
      <c r="D319" s="20">
        <f t="shared" ref="D319:D330" si="190">(F319*1.699)</f>
        <v>512.64776500000005</v>
      </c>
      <c r="E319" s="20">
        <f t="shared" si="170"/>
        <v>402.70837784760414</v>
      </c>
      <c r="F319" s="20">
        <f t="shared" ref="F319:F330" si="191">$F$264*G319/100</f>
        <v>301.73500000000001</v>
      </c>
      <c r="G319" s="20">
        <v>163.1</v>
      </c>
      <c r="I319" s="21">
        <f t="shared" ref="I319:I329" si="192">G319/1.757</f>
        <v>92.828685258964143</v>
      </c>
      <c r="J319" s="25">
        <f t="shared" ref="J319:J330" si="193">(G319/G306-1)*100</f>
        <v>10.501355013550139</v>
      </c>
      <c r="K319" s="20">
        <f>(G319/G317-1)*100</f>
        <v>1.1159330440173587</v>
      </c>
      <c r="L319" s="38">
        <f t="shared" ref="L319:L330" si="194">I319/$S$3</f>
        <v>42.48702194115657</v>
      </c>
      <c r="M319" s="39">
        <f t="shared" ref="M319:M381" si="195">(G319/G306-1)*100</f>
        <v>10.501355013550139</v>
      </c>
      <c r="N319" s="10"/>
      <c r="O319" s="10"/>
      <c r="P319" s="78">
        <f t="shared" si="168"/>
        <v>22.57546330560923</v>
      </c>
      <c r="Q319" s="78">
        <v>10.501355013550118</v>
      </c>
      <c r="V319" s="20">
        <v>163.6</v>
      </c>
      <c r="W319" s="20">
        <v>162.30000000000001</v>
      </c>
      <c r="X319" s="20">
        <f>((V319/V317)-1)*100</f>
        <v>1.1750154607297558</v>
      </c>
      <c r="Y319" s="20">
        <f>((W319/W317)-1)*100</f>
        <v>1.0585305105853093</v>
      </c>
      <c r="Z319" s="20">
        <f t="shared" ref="Z319:Z336" si="196">((V319/V306)-1)*100</f>
        <v>10.915254237288142</v>
      </c>
      <c r="AA319" s="20">
        <f t="shared" ref="AA319:AA336" si="197">((W319/W306)-1)*100</f>
        <v>9.8105548037888965</v>
      </c>
      <c r="AC319" s="3"/>
    </row>
    <row r="320" spans="2:29">
      <c r="B320" s="6"/>
      <c r="C320" s="19" t="s">
        <v>44</v>
      </c>
      <c r="D320" s="20">
        <f t="shared" si="190"/>
        <v>516.10523000000001</v>
      </c>
      <c r="E320" s="20">
        <f t="shared" si="170"/>
        <v>405.42437549096627</v>
      </c>
      <c r="F320" s="20">
        <f t="shared" si="191"/>
        <v>303.77</v>
      </c>
      <c r="G320" s="20">
        <v>164.2</v>
      </c>
      <c r="I320" s="21">
        <f t="shared" si="192"/>
        <v>93.45475241889585</v>
      </c>
      <c r="J320" s="25">
        <f t="shared" si="193"/>
        <v>10.275352585627928</v>
      </c>
      <c r="K320" s="20">
        <f t="shared" ref="K320:K330" si="198">(G320/G319-1)*100</f>
        <v>0.67443286327406593</v>
      </c>
      <c r="L320" s="38">
        <f t="shared" si="194"/>
        <v>42.773568379754195</v>
      </c>
      <c r="M320" s="39">
        <f t="shared" si="195"/>
        <v>10.275352585627928</v>
      </c>
      <c r="N320" s="10"/>
      <c r="O320" s="10"/>
      <c r="P320" s="78">
        <f t="shared" si="168"/>
        <v>22.727719649178638</v>
      </c>
      <c r="Q320" s="78">
        <v>10.275352585627928</v>
      </c>
      <c r="V320" s="20">
        <v>164.5</v>
      </c>
      <c r="W320" s="20">
        <v>163.80000000000001</v>
      </c>
      <c r="X320" s="20">
        <f t="shared" ref="X320:X336" si="199">((V320/V319)-1)*100</f>
        <v>0.55012224938875143</v>
      </c>
      <c r="Y320" s="20">
        <f t="shared" ref="Y320:Y336" si="200">((W320/W319)-1)*100</f>
        <v>0.92421441774490631</v>
      </c>
      <c r="Z320" s="20">
        <f t="shared" si="196"/>
        <v>10.5510752688172</v>
      </c>
      <c r="AA320" s="20">
        <f t="shared" si="197"/>
        <v>9.9328859060402674</v>
      </c>
      <c r="AC320" s="3"/>
    </row>
    <row r="321" spans="2:29">
      <c r="B321" s="6"/>
      <c r="C321" s="19" t="s">
        <v>45</v>
      </c>
      <c r="D321" s="20">
        <f t="shared" si="190"/>
        <v>521.44858500000009</v>
      </c>
      <c r="E321" s="20">
        <f t="shared" si="170"/>
        <v>409.62182639434417</v>
      </c>
      <c r="F321" s="20">
        <f t="shared" si="191"/>
        <v>306.91500000000002</v>
      </c>
      <c r="G321" s="20">
        <v>165.9</v>
      </c>
      <c r="I321" s="21">
        <f t="shared" si="192"/>
        <v>94.422310756972124</v>
      </c>
      <c r="J321" s="25">
        <f t="shared" si="193"/>
        <v>10.232558139534898</v>
      </c>
      <c r="K321" s="20">
        <f t="shared" si="198"/>
        <v>1.0353227771010998</v>
      </c>
      <c r="L321" s="38">
        <f t="shared" si="194"/>
        <v>43.216412875768711</v>
      </c>
      <c r="M321" s="39">
        <f t="shared" si="195"/>
        <v>10.232558139534898</v>
      </c>
      <c r="N321" s="10"/>
      <c r="O321" s="10"/>
      <c r="P321" s="78">
        <f t="shared" si="168"/>
        <v>22.963024907422273</v>
      </c>
      <c r="Q321" s="78">
        <v>10.23255813953492</v>
      </c>
      <c r="V321" s="20">
        <v>166.2</v>
      </c>
      <c r="W321" s="20">
        <v>165.6</v>
      </c>
      <c r="X321" s="20">
        <f t="shared" si="199"/>
        <v>1.0334346504559111</v>
      </c>
      <c r="Y321" s="20">
        <f t="shared" si="200"/>
        <v>1.098901098901095</v>
      </c>
      <c r="Z321" s="20">
        <f t="shared" si="196"/>
        <v>10.505319148936154</v>
      </c>
      <c r="AA321" s="20">
        <f t="shared" si="197"/>
        <v>9.960159362549792</v>
      </c>
      <c r="AC321" s="3"/>
    </row>
    <row r="322" spans="2:29">
      <c r="B322" s="6"/>
      <c r="C322" s="19" t="s">
        <v>46</v>
      </c>
      <c r="D322" s="20">
        <f t="shared" si="190"/>
        <v>525.84899500000006</v>
      </c>
      <c r="E322" s="20">
        <f t="shared" si="170"/>
        <v>413.07855066771413</v>
      </c>
      <c r="F322" s="20">
        <f t="shared" si="191"/>
        <v>309.50500000000005</v>
      </c>
      <c r="G322" s="20">
        <v>167.3</v>
      </c>
      <c r="I322" s="21">
        <f t="shared" si="192"/>
        <v>95.219123505976114</v>
      </c>
      <c r="J322" s="25">
        <f t="shared" si="193"/>
        <v>10.065789473684216</v>
      </c>
      <c r="K322" s="20">
        <f t="shared" si="198"/>
        <v>0.84388185654009629</v>
      </c>
      <c r="L322" s="38">
        <f t="shared" si="194"/>
        <v>43.581108343074774</v>
      </c>
      <c r="M322" s="39">
        <f t="shared" si="195"/>
        <v>10.065789473684216</v>
      </c>
      <c r="N322" s="10"/>
      <c r="O322" s="10"/>
      <c r="P322" s="78">
        <f t="shared" si="168"/>
        <v>23.156805708328786</v>
      </c>
      <c r="Q322" s="78">
        <v>10.065789473684195</v>
      </c>
      <c r="V322" s="20">
        <v>167.5</v>
      </c>
      <c r="W322" s="20">
        <v>166.9</v>
      </c>
      <c r="X322" s="20">
        <f t="shared" si="199"/>
        <v>0.7821901323706415</v>
      </c>
      <c r="Y322" s="20">
        <f t="shared" si="200"/>
        <v>0.78502415458938657</v>
      </c>
      <c r="Z322" s="20">
        <f t="shared" si="196"/>
        <v>10.052562417871226</v>
      </c>
      <c r="AA322" s="20">
        <f t="shared" si="197"/>
        <v>10.09234828496044</v>
      </c>
      <c r="AC322" s="3"/>
    </row>
    <row r="323" spans="2:29">
      <c r="B323" s="6"/>
      <c r="C323" s="19" t="s">
        <v>47</v>
      </c>
      <c r="D323" s="20">
        <f t="shared" si="190"/>
        <v>529.93509000000006</v>
      </c>
      <c r="E323" s="20">
        <f t="shared" si="170"/>
        <v>416.28836606441484</v>
      </c>
      <c r="F323" s="20">
        <f t="shared" si="191"/>
        <v>311.91000000000003</v>
      </c>
      <c r="G323" s="20">
        <v>168.6</v>
      </c>
      <c r="I323" s="21">
        <f t="shared" si="192"/>
        <v>95.959021058622653</v>
      </c>
      <c r="J323" s="25">
        <f t="shared" si="193"/>
        <v>10.340314136125638</v>
      </c>
      <c r="K323" s="20">
        <f t="shared" si="198"/>
        <v>0.77704722056184394</v>
      </c>
      <c r="L323" s="38">
        <f t="shared" si="194"/>
        <v>43.919754134144689</v>
      </c>
      <c r="M323" s="39">
        <f t="shared" si="195"/>
        <v>10.340314136125638</v>
      </c>
      <c r="N323" s="10"/>
      <c r="O323" s="10"/>
      <c r="P323" s="78">
        <f t="shared" si="168"/>
        <v>23.336745023456267</v>
      </c>
      <c r="Q323" s="78">
        <v>10.340314136125661</v>
      </c>
      <c r="V323" s="20">
        <v>169</v>
      </c>
      <c r="W323" s="20">
        <v>168</v>
      </c>
      <c r="X323" s="20">
        <f t="shared" si="199"/>
        <v>0.89552238805969964</v>
      </c>
      <c r="Y323" s="20">
        <f t="shared" si="200"/>
        <v>0.65907729179148777</v>
      </c>
      <c r="Z323" s="20">
        <f t="shared" si="196"/>
        <v>10.60209424083769</v>
      </c>
      <c r="AA323" s="20">
        <f t="shared" si="197"/>
        <v>10.091743119266061</v>
      </c>
      <c r="AC323" s="3"/>
    </row>
    <row r="324" spans="2:29">
      <c r="B324" s="6"/>
      <c r="C324" s="19" t="s">
        <v>48</v>
      </c>
      <c r="D324" s="20">
        <f t="shared" si="190"/>
        <v>536.53570500000001</v>
      </c>
      <c r="E324" s="20">
        <f t="shared" si="170"/>
        <v>421.47345247446981</v>
      </c>
      <c r="F324" s="20">
        <f t="shared" si="191"/>
        <v>315.79499999999996</v>
      </c>
      <c r="G324" s="20">
        <v>170.7</v>
      </c>
      <c r="I324" s="21">
        <f t="shared" si="192"/>
        <v>97.154240182128632</v>
      </c>
      <c r="J324" s="25">
        <f t="shared" si="193"/>
        <v>10.413971539456668</v>
      </c>
      <c r="K324" s="20">
        <f t="shared" si="198"/>
        <v>1.245551601423478</v>
      </c>
      <c r="L324" s="38">
        <f t="shared" si="194"/>
        <v>44.466797335103784</v>
      </c>
      <c r="M324" s="39">
        <f t="shared" si="195"/>
        <v>10.413971539456668</v>
      </c>
      <c r="N324" s="10"/>
      <c r="O324" s="10"/>
      <c r="P324" s="78">
        <f t="shared" si="168"/>
        <v>23.627416224816038</v>
      </c>
      <c r="Q324" s="78">
        <v>10.413971539456623</v>
      </c>
      <c r="V324" s="20">
        <v>170.8</v>
      </c>
      <c r="W324" s="20">
        <v>170.5</v>
      </c>
      <c r="X324" s="20">
        <f t="shared" si="199"/>
        <v>1.0650887573964596</v>
      </c>
      <c r="Y324" s="20">
        <f t="shared" si="200"/>
        <v>1.4880952380952328</v>
      </c>
      <c r="Z324" s="20">
        <f t="shared" si="196"/>
        <v>10.335917312661502</v>
      </c>
      <c r="AA324" s="20">
        <f t="shared" si="197"/>
        <v>10.499027867790002</v>
      </c>
      <c r="AC324" s="3"/>
    </row>
    <row r="325" spans="2:29">
      <c r="B325" s="6"/>
      <c r="C325" s="19" t="s">
        <v>49</v>
      </c>
      <c r="D325" s="20">
        <f t="shared" si="190"/>
        <v>540.62180000000001</v>
      </c>
      <c r="E325" s="20">
        <f t="shared" si="170"/>
        <v>424.68326787117047</v>
      </c>
      <c r="F325" s="20">
        <f t="shared" si="191"/>
        <v>318.2</v>
      </c>
      <c r="G325" s="20">
        <v>172</v>
      </c>
      <c r="I325" s="21">
        <f t="shared" si="192"/>
        <v>97.894137734775185</v>
      </c>
      <c r="J325" s="25">
        <f t="shared" si="193"/>
        <v>10.397946084723998</v>
      </c>
      <c r="K325" s="20">
        <f t="shared" si="198"/>
        <v>0.76157000585823642</v>
      </c>
      <c r="L325" s="38">
        <f t="shared" si="194"/>
        <v>44.805443126173699</v>
      </c>
      <c r="M325" s="39">
        <f t="shared" si="195"/>
        <v>10.397946084723998</v>
      </c>
      <c r="N325" s="10"/>
      <c r="O325" s="10"/>
      <c r="P325" s="78">
        <f t="shared" si="168"/>
        <v>23.807355539943519</v>
      </c>
      <c r="Q325" s="78">
        <v>10.397946084723998</v>
      </c>
      <c r="V325" s="20">
        <v>171.9</v>
      </c>
      <c r="W325" s="20">
        <v>172.2</v>
      </c>
      <c r="X325" s="20">
        <f t="shared" si="199"/>
        <v>0.64402810304449165</v>
      </c>
      <c r="Y325" s="20">
        <f t="shared" si="200"/>
        <v>0.99706744868035546</v>
      </c>
      <c r="Z325" s="20">
        <f t="shared" si="196"/>
        <v>10.121716848174245</v>
      </c>
      <c r="AA325" s="20">
        <f t="shared" si="197"/>
        <v>10.953608247422686</v>
      </c>
      <c r="AC325" s="3"/>
    </row>
    <row r="326" spans="2:29">
      <c r="B326" s="6"/>
      <c r="C326" s="19" t="s">
        <v>50</v>
      </c>
      <c r="D326" s="20">
        <f t="shared" si="190"/>
        <v>543.76495</v>
      </c>
      <c r="E326" s="20">
        <f t="shared" si="170"/>
        <v>427.15235663786336</v>
      </c>
      <c r="F326" s="20">
        <f t="shared" si="191"/>
        <v>320.05</v>
      </c>
      <c r="G326" s="20">
        <v>173</v>
      </c>
      <c r="I326" s="21">
        <f t="shared" si="192"/>
        <v>98.46328969834947</v>
      </c>
      <c r="J326" s="25">
        <f t="shared" si="193"/>
        <v>9.9110546378653019</v>
      </c>
      <c r="K326" s="20">
        <f t="shared" si="198"/>
        <v>0.58139534883721034</v>
      </c>
      <c r="L326" s="38">
        <f t="shared" si="194"/>
        <v>45.065939888535183</v>
      </c>
      <c r="M326" s="39">
        <f t="shared" si="195"/>
        <v>9.9110546378653019</v>
      </c>
      <c r="N326" s="10"/>
      <c r="O326" s="10"/>
      <c r="P326" s="78">
        <f t="shared" si="168"/>
        <v>23.945770397733892</v>
      </c>
      <c r="Q326" s="78">
        <v>9.9110546378653233</v>
      </c>
      <c r="V326" s="20">
        <v>172.2</v>
      </c>
      <c r="W326" s="20">
        <v>174.1</v>
      </c>
      <c r="X326" s="20">
        <f t="shared" si="199"/>
        <v>0.17452006980802626</v>
      </c>
      <c r="Y326" s="20">
        <f t="shared" si="200"/>
        <v>1.1033681765389103</v>
      </c>
      <c r="Z326" s="20">
        <f t="shared" si="196"/>
        <v>8.9184060721062544</v>
      </c>
      <c r="AA326" s="20">
        <f t="shared" si="197"/>
        <v>11.459667093469905</v>
      </c>
      <c r="AC326" s="3"/>
    </row>
    <row r="327" spans="2:29">
      <c r="B327" s="6"/>
      <c r="C327" s="19" t="s">
        <v>51</v>
      </c>
      <c r="D327" s="20">
        <f t="shared" si="190"/>
        <v>546.59378500000003</v>
      </c>
      <c r="E327" s="20">
        <f t="shared" si="170"/>
        <v>429.37453652788696</v>
      </c>
      <c r="F327" s="20">
        <f t="shared" si="191"/>
        <v>321.71499999999997</v>
      </c>
      <c r="G327" s="20">
        <v>173.9</v>
      </c>
      <c r="I327" s="21">
        <f t="shared" si="192"/>
        <v>98.975526465566318</v>
      </c>
      <c r="J327" s="25">
        <f t="shared" si="193"/>
        <v>9.7160883280757115</v>
      </c>
      <c r="K327" s="20">
        <f t="shared" si="198"/>
        <v>0.52023121387283489</v>
      </c>
      <c r="L327" s="38">
        <f t="shared" si="194"/>
        <v>45.300386974660512</v>
      </c>
      <c r="M327" s="39">
        <f t="shared" si="195"/>
        <v>9.7160883280757115</v>
      </c>
      <c r="N327" s="10"/>
      <c r="O327" s="10"/>
      <c r="P327" s="78">
        <f t="shared" si="168"/>
        <v>24.070343769745225</v>
      </c>
      <c r="Q327" s="78">
        <v>9.7160883280757346</v>
      </c>
      <c r="V327" s="20">
        <v>173.1</v>
      </c>
      <c r="W327" s="20">
        <v>175.1</v>
      </c>
      <c r="X327" s="20">
        <f t="shared" si="199"/>
        <v>0.52264808362370019</v>
      </c>
      <c r="Y327" s="20">
        <f t="shared" si="200"/>
        <v>0.57438253877082346</v>
      </c>
      <c r="Z327" s="20">
        <f t="shared" si="196"/>
        <v>8.6629001883238956</v>
      </c>
      <c r="AA327" s="20">
        <f t="shared" si="197"/>
        <v>11.386768447837149</v>
      </c>
      <c r="AC327" s="3"/>
    </row>
    <row r="328" spans="2:29">
      <c r="B328" s="6"/>
      <c r="C328" s="19" t="s">
        <v>52</v>
      </c>
      <c r="D328" s="20">
        <f t="shared" si="190"/>
        <v>549.42262000000017</v>
      </c>
      <c r="E328" s="20">
        <f t="shared" si="170"/>
        <v>431.59671641791061</v>
      </c>
      <c r="F328" s="20">
        <f t="shared" si="191"/>
        <v>323.38000000000005</v>
      </c>
      <c r="G328" s="20">
        <v>174.8</v>
      </c>
      <c r="I328" s="21">
        <f t="shared" si="192"/>
        <v>99.487763232783166</v>
      </c>
      <c r="J328" s="25">
        <f t="shared" si="193"/>
        <v>9.7989949748743967</v>
      </c>
      <c r="K328" s="20">
        <f t="shared" si="198"/>
        <v>0.51753881541116709</v>
      </c>
      <c r="L328" s="38">
        <f t="shared" si="194"/>
        <v>45.534834060785833</v>
      </c>
      <c r="M328" s="39">
        <f t="shared" si="195"/>
        <v>9.7989949748743967</v>
      </c>
      <c r="N328" s="10"/>
      <c r="O328" s="10"/>
      <c r="P328" s="78">
        <f t="shared" si="168"/>
        <v>24.194917141756555</v>
      </c>
      <c r="Q328" s="78">
        <v>9.7989949748743754</v>
      </c>
      <c r="V328" s="20">
        <v>174.2</v>
      </c>
      <c r="W328" s="20">
        <v>175.7</v>
      </c>
      <c r="X328" s="20">
        <f t="shared" si="199"/>
        <v>0.63547082611206118</v>
      </c>
      <c r="Y328" s="20">
        <f t="shared" si="200"/>
        <v>0.34266133637921303</v>
      </c>
      <c r="Z328" s="20">
        <f t="shared" si="196"/>
        <v>9.0795241077019426</v>
      </c>
      <c r="AA328" s="20">
        <f t="shared" si="197"/>
        <v>11.061946902654874</v>
      </c>
      <c r="AC328" s="3"/>
    </row>
    <row r="329" spans="2:29">
      <c r="B329" s="6"/>
      <c r="C329" s="19" t="s">
        <v>53</v>
      </c>
      <c r="D329" s="20">
        <f t="shared" si="190"/>
        <v>552.25145499999996</v>
      </c>
      <c r="E329" s="20">
        <f t="shared" si="170"/>
        <v>433.81889630793404</v>
      </c>
      <c r="F329" s="20">
        <f t="shared" si="191"/>
        <v>325.04499999999996</v>
      </c>
      <c r="G329" s="20">
        <v>175.7</v>
      </c>
      <c r="I329" s="21">
        <f t="shared" si="192"/>
        <v>100</v>
      </c>
      <c r="J329" s="25">
        <f t="shared" si="193"/>
        <v>9.8125000000000018</v>
      </c>
      <c r="K329" s="20">
        <f t="shared" si="198"/>
        <v>0.51487414187640912</v>
      </c>
      <c r="L329" s="38">
        <f t="shared" si="194"/>
        <v>45.769281146911162</v>
      </c>
      <c r="M329" s="39">
        <f t="shared" si="195"/>
        <v>9.8125000000000018</v>
      </c>
      <c r="N329" s="10"/>
      <c r="O329" s="10"/>
      <c r="P329" s="78">
        <f t="shared" si="168"/>
        <v>24.319490513767889</v>
      </c>
      <c r="Q329" s="78">
        <v>9.8125000000000249</v>
      </c>
      <c r="V329" s="6"/>
      <c r="W329" s="6"/>
      <c r="X329" s="20">
        <f t="shared" si="199"/>
        <v>-100</v>
      </c>
      <c r="Y329" s="20">
        <f t="shared" si="200"/>
        <v>-100</v>
      </c>
      <c r="Z329" s="20">
        <f t="shared" si="196"/>
        <v>-100</v>
      </c>
      <c r="AA329" s="20">
        <f t="shared" si="197"/>
        <v>-100</v>
      </c>
      <c r="AC329" s="3"/>
    </row>
    <row r="330" spans="2:29">
      <c r="B330" s="6"/>
      <c r="C330" s="19" t="s">
        <v>54</v>
      </c>
      <c r="D330" s="20">
        <f t="shared" si="190"/>
        <v>555.56496372999993</v>
      </c>
      <c r="E330" s="20">
        <f t="shared" si="170"/>
        <v>436.42180968578157</v>
      </c>
      <c r="F330" s="20">
        <f t="shared" si="191"/>
        <v>326.99526999999995</v>
      </c>
      <c r="G330" s="20">
        <f>I330*1.757</f>
        <v>176.75419999999997</v>
      </c>
      <c r="H330" s="20">
        <f>SUM(I319:I330)/12</f>
        <v>97.038237526086121</v>
      </c>
      <c r="I330" s="20">
        <v>100.6</v>
      </c>
      <c r="J330" s="25">
        <f t="shared" si="193"/>
        <v>9.5810291382516724</v>
      </c>
      <c r="K330" s="20">
        <f t="shared" si="198"/>
        <v>0.59999999999997833</v>
      </c>
      <c r="L330" s="38">
        <f t="shared" si="194"/>
        <v>46.043896833792623</v>
      </c>
      <c r="M330" s="39">
        <f t="shared" si="195"/>
        <v>9.5810291382516724</v>
      </c>
      <c r="N330" s="25">
        <f>SUM(J319:J330)/12</f>
        <v>10.087246170980881</v>
      </c>
      <c r="O330" s="25"/>
      <c r="P330" s="78">
        <f t="shared" si="168"/>
        <v>24.465407456850492</v>
      </c>
      <c r="Q330" s="78">
        <v>9.5810291382517185</v>
      </c>
      <c r="R330" s="79"/>
      <c r="S330" s="2">
        <f>SUM(J319:J330)/12</f>
        <v>10.087246170980881</v>
      </c>
      <c r="V330" s="6"/>
      <c r="W330" s="6"/>
      <c r="X330" s="20" t="e">
        <f t="shared" si="199"/>
        <v>#DIV/0!</v>
      </c>
      <c r="Y330" s="20" t="e">
        <f t="shared" si="200"/>
        <v>#DIV/0!</v>
      </c>
      <c r="Z330" s="20">
        <f t="shared" si="196"/>
        <v>-100</v>
      </c>
      <c r="AA330" s="20">
        <f t="shared" si="197"/>
        <v>-100</v>
      </c>
      <c r="AC330" s="3"/>
    </row>
    <row r="331" spans="2:29">
      <c r="E331" s="20"/>
      <c r="G331" s="6"/>
      <c r="J331" s="10"/>
      <c r="L331" s="38"/>
      <c r="M331" s="39"/>
      <c r="N331" s="10"/>
      <c r="O331" s="10"/>
      <c r="V331" s="6"/>
      <c r="W331" s="6"/>
      <c r="X331" s="20"/>
      <c r="Y331" s="20"/>
      <c r="Z331" s="20"/>
      <c r="AA331" s="20"/>
      <c r="AC331" s="3"/>
    </row>
    <row r="332" spans="2:29">
      <c r="B332" s="26">
        <v>1997</v>
      </c>
      <c r="C332" s="19" t="s">
        <v>43</v>
      </c>
      <c r="D332" s="20">
        <f t="shared" ref="D332:D343" si="201">(F332*1.699)</f>
        <v>559.43072391500004</v>
      </c>
      <c r="E332" s="20">
        <f t="shared" si="170"/>
        <v>439.45854195993724</v>
      </c>
      <c r="F332" s="20">
        <f t="shared" ref="F332:F343" si="202">$F$264*G332/100</f>
        <v>329.27058499999998</v>
      </c>
      <c r="G332" s="20">
        <f t="shared" ref="G332:G343" si="203">I332*1.757</f>
        <v>177.98409999999998</v>
      </c>
      <c r="I332" s="20">
        <v>101.3</v>
      </c>
      <c r="J332" s="25">
        <f t="shared" ref="J332:J343" si="204">(G332/G319-1)*100</f>
        <v>9.1257510729613642</v>
      </c>
      <c r="K332" s="20">
        <f>(G332/G330-1)*100</f>
        <v>0.6958250497018037</v>
      </c>
      <c r="L332" s="38">
        <f>I332/$S$3</f>
        <v>46.364281801821001</v>
      </c>
      <c r="M332" s="39">
        <f t="shared" si="195"/>
        <v>9.1257510729613642</v>
      </c>
      <c r="N332" s="10"/>
      <c r="O332" s="10"/>
      <c r="P332" s="78">
        <f t="shared" si="168"/>
        <v>24.635643890446868</v>
      </c>
      <c r="Q332" s="78">
        <v>9.1257510729613855</v>
      </c>
      <c r="V332" s="6"/>
      <c r="W332" s="6"/>
      <c r="X332" s="20" t="e">
        <f t="shared" si="199"/>
        <v>#DIV/0!</v>
      </c>
      <c r="Y332" s="20" t="e">
        <f t="shared" si="200"/>
        <v>#DIV/0!</v>
      </c>
      <c r="Z332" s="20">
        <f t="shared" si="196"/>
        <v>-100</v>
      </c>
      <c r="AA332" s="20">
        <f t="shared" si="197"/>
        <v>-100</v>
      </c>
      <c r="AC332" s="3"/>
    </row>
    <row r="333" spans="2:29">
      <c r="C333" s="19" t="s">
        <v>44</v>
      </c>
      <c r="D333" s="20">
        <f t="shared" si="201"/>
        <v>564.40098700999988</v>
      </c>
      <c r="E333" s="20">
        <f t="shared" si="170"/>
        <v>443.3629120267085</v>
      </c>
      <c r="F333" s="20">
        <f t="shared" si="202"/>
        <v>332.19598999999994</v>
      </c>
      <c r="G333" s="20">
        <f t="shared" si="203"/>
        <v>179.56539999999998</v>
      </c>
      <c r="I333" s="20">
        <v>102.2</v>
      </c>
      <c r="J333" s="25">
        <f t="shared" si="204"/>
        <v>9.3577344701583307</v>
      </c>
      <c r="K333" s="20">
        <f t="shared" ref="K333:K343" si="205">(G333/G332-1)*100</f>
        <v>0.8884501480750151</v>
      </c>
      <c r="L333" s="38">
        <f t="shared" ref="L333:L395" si="206">I333/$S$3</f>
        <v>46.776205332143206</v>
      </c>
      <c r="M333" s="39">
        <f t="shared" si="195"/>
        <v>9.3577344701583307</v>
      </c>
      <c r="N333" s="10"/>
      <c r="O333" s="10"/>
      <c r="P333" s="78">
        <f t="shared" si="168"/>
        <v>24.854519305070781</v>
      </c>
      <c r="Q333" s="78">
        <v>9.357734470158352</v>
      </c>
      <c r="V333" s="6"/>
      <c r="W333" s="6"/>
      <c r="X333" s="20" t="e">
        <f t="shared" si="199"/>
        <v>#DIV/0!</v>
      </c>
      <c r="Y333" s="20" t="e">
        <f t="shared" si="200"/>
        <v>#DIV/0!</v>
      </c>
      <c r="Z333" s="20">
        <f t="shared" si="196"/>
        <v>-100</v>
      </c>
      <c r="AA333" s="20">
        <f t="shared" si="197"/>
        <v>-100</v>
      </c>
      <c r="AC333" s="3"/>
    </row>
    <row r="334" spans="2:29">
      <c r="C334" s="19" t="s">
        <v>45</v>
      </c>
      <c r="D334" s="20">
        <f t="shared" si="201"/>
        <v>569.92350155999998</v>
      </c>
      <c r="E334" s="20">
        <f t="shared" si="170"/>
        <v>447.7011009897879</v>
      </c>
      <c r="F334" s="20">
        <f t="shared" si="202"/>
        <v>335.44644</v>
      </c>
      <c r="G334" s="20">
        <f t="shared" si="203"/>
        <v>181.32239999999999</v>
      </c>
      <c r="I334" s="20">
        <v>103.2</v>
      </c>
      <c r="J334" s="25">
        <f t="shared" si="204"/>
        <v>9.2962025316455588</v>
      </c>
      <c r="K334" s="20">
        <f t="shared" si="205"/>
        <v>0.97847358121330164</v>
      </c>
      <c r="L334" s="38">
        <f t="shared" si="206"/>
        <v>47.233898143612315</v>
      </c>
      <c r="M334" s="39">
        <f t="shared" si="195"/>
        <v>9.2962025316455588</v>
      </c>
      <c r="N334" s="10"/>
      <c r="O334" s="10"/>
      <c r="P334" s="78">
        <f t="shared" si="168"/>
        <v>25.097714210208462</v>
      </c>
      <c r="Q334" s="78">
        <v>9.2962025316455588</v>
      </c>
      <c r="V334" s="6"/>
      <c r="W334" s="6"/>
      <c r="X334" s="20" t="e">
        <f t="shared" si="199"/>
        <v>#DIV/0!</v>
      </c>
      <c r="Y334" s="20" t="e">
        <f t="shared" si="200"/>
        <v>#DIV/0!</v>
      </c>
      <c r="Z334" s="20">
        <f t="shared" si="196"/>
        <v>-100</v>
      </c>
      <c r="AA334" s="20">
        <f t="shared" si="197"/>
        <v>-100</v>
      </c>
      <c r="AC334" s="3"/>
    </row>
    <row r="335" spans="2:29">
      <c r="C335" s="19" t="s">
        <v>46</v>
      </c>
      <c r="D335" s="20">
        <f t="shared" si="201"/>
        <v>574.89376465499993</v>
      </c>
      <c r="E335" s="20">
        <f t="shared" si="170"/>
        <v>451.60547105655928</v>
      </c>
      <c r="F335" s="20">
        <f t="shared" si="202"/>
        <v>338.37184499999995</v>
      </c>
      <c r="G335" s="20">
        <f t="shared" si="203"/>
        <v>182.90369999999999</v>
      </c>
      <c r="I335" s="20">
        <v>104.1</v>
      </c>
      <c r="J335" s="25">
        <f t="shared" si="204"/>
        <v>9.3267782426778023</v>
      </c>
      <c r="K335" s="20">
        <f t="shared" si="205"/>
        <v>0.8720930232558155</v>
      </c>
      <c r="L335" s="38">
        <f t="shared" si="206"/>
        <v>47.645821673934513</v>
      </c>
      <c r="M335" s="39">
        <f t="shared" si="195"/>
        <v>9.3267782426778023</v>
      </c>
      <c r="N335" s="10"/>
      <c r="O335" s="10"/>
      <c r="P335" s="78">
        <f t="shared" si="168"/>
        <v>25.316589624832371</v>
      </c>
      <c r="Q335" s="78">
        <v>9.3267782426778254</v>
      </c>
      <c r="V335" s="6"/>
      <c r="W335" s="6"/>
      <c r="X335" s="20" t="e">
        <f t="shared" si="199"/>
        <v>#DIV/0!</v>
      </c>
      <c r="Y335" s="20" t="e">
        <f t="shared" si="200"/>
        <v>#DIV/0!</v>
      </c>
      <c r="Z335" s="20">
        <f t="shared" si="196"/>
        <v>-100</v>
      </c>
      <c r="AA335" s="20">
        <f t="shared" si="197"/>
        <v>-100</v>
      </c>
      <c r="AC335" s="3"/>
    </row>
    <row r="336" spans="2:29">
      <c r="C336" s="19" t="s">
        <v>47</v>
      </c>
      <c r="D336" s="20">
        <f t="shared" si="201"/>
        <v>581.52078211499986</v>
      </c>
      <c r="E336" s="20">
        <f t="shared" si="170"/>
        <v>456.81129781225445</v>
      </c>
      <c r="F336" s="20">
        <f t="shared" si="202"/>
        <v>342.27238499999993</v>
      </c>
      <c r="G336" s="20">
        <f t="shared" si="203"/>
        <v>185.01209999999998</v>
      </c>
      <c r="I336" s="20">
        <v>105.3</v>
      </c>
      <c r="J336" s="25">
        <f t="shared" si="204"/>
        <v>9.7343416370106581</v>
      </c>
      <c r="K336" s="20">
        <f t="shared" si="205"/>
        <v>1.1527377521613813</v>
      </c>
      <c r="L336" s="38">
        <f t="shared" si="206"/>
        <v>48.195053047697449</v>
      </c>
      <c r="M336" s="39">
        <f t="shared" si="195"/>
        <v>9.7343416370106581</v>
      </c>
      <c r="N336" s="10"/>
      <c r="O336" s="10"/>
      <c r="P336" s="78">
        <f t="shared" si="168"/>
        <v>25.608423510997586</v>
      </c>
      <c r="Q336" s="78">
        <v>9.7343416370106794</v>
      </c>
      <c r="V336" s="6"/>
      <c r="W336" s="6"/>
      <c r="X336" s="20" t="e">
        <f t="shared" si="199"/>
        <v>#DIV/0!</v>
      </c>
      <c r="Y336" s="20" t="e">
        <f t="shared" si="200"/>
        <v>#DIV/0!</v>
      </c>
      <c r="Z336" s="20">
        <f t="shared" si="196"/>
        <v>-100</v>
      </c>
      <c r="AA336" s="20">
        <f t="shared" si="197"/>
        <v>-100</v>
      </c>
      <c r="AC336" s="3"/>
    </row>
    <row r="337" spans="1:29">
      <c r="A337" s="1" t="s">
        <v>77</v>
      </c>
      <c r="C337" s="19" t="s">
        <v>48</v>
      </c>
      <c r="D337" s="20">
        <f t="shared" si="201"/>
        <v>584.83429084500006</v>
      </c>
      <c r="E337" s="20">
        <f t="shared" si="170"/>
        <v>459.41421119010221</v>
      </c>
      <c r="F337" s="20">
        <f t="shared" si="202"/>
        <v>344.22265500000003</v>
      </c>
      <c r="G337" s="20">
        <f t="shared" si="203"/>
        <v>186.06630000000001</v>
      </c>
      <c r="I337" s="20">
        <v>105.9</v>
      </c>
      <c r="J337" s="25">
        <f t="shared" si="204"/>
        <v>9.0019332161687338</v>
      </c>
      <c r="K337" s="20">
        <f t="shared" si="205"/>
        <v>0.56980056980058258</v>
      </c>
      <c r="L337" s="38">
        <f t="shared" si="206"/>
        <v>48.469668734578917</v>
      </c>
      <c r="M337" s="39">
        <f t="shared" si="195"/>
        <v>9.0019332161687338</v>
      </c>
      <c r="N337" s="10"/>
      <c r="O337" s="10"/>
      <c r="P337" s="78">
        <f t="shared" si="168"/>
        <v>25.754340454080193</v>
      </c>
      <c r="Q337" s="78">
        <v>9.0019332161687338</v>
      </c>
      <c r="V337" s="6"/>
      <c r="W337" s="6"/>
      <c r="X337" s="6"/>
      <c r="Y337" s="6"/>
      <c r="Z337" s="5"/>
      <c r="AC337" s="3"/>
    </row>
    <row r="338" spans="1:29">
      <c r="A338" s="1" t="s">
        <v>77</v>
      </c>
      <c r="C338" s="19" t="s">
        <v>49</v>
      </c>
      <c r="D338" s="20">
        <f t="shared" si="201"/>
        <v>588.70005102999983</v>
      </c>
      <c r="E338" s="20">
        <f t="shared" si="170"/>
        <v>462.45094346425753</v>
      </c>
      <c r="F338" s="20">
        <f t="shared" si="202"/>
        <v>346.4979699999999</v>
      </c>
      <c r="G338" s="20">
        <f t="shared" si="203"/>
        <v>187.29619999999997</v>
      </c>
      <c r="I338" s="20">
        <v>106.6</v>
      </c>
      <c r="J338" s="25">
        <f t="shared" si="204"/>
        <v>8.8931395348837086</v>
      </c>
      <c r="K338" s="20">
        <f t="shared" si="205"/>
        <v>0.66100094428704903</v>
      </c>
      <c r="L338" s="38">
        <f t="shared" si="206"/>
        <v>48.790053702607295</v>
      </c>
      <c r="M338" s="39">
        <f t="shared" si="195"/>
        <v>8.8931395348837086</v>
      </c>
      <c r="N338" s="10"/>
      <c r="O338" s="10"/>
      <c r="P338" s="78">
        <f t="shared" si="168"/>
        <v>25.924576887676565</v>
      </c>
      <c r="Q338" s="78">
        <v>8.8931395348837086</v>
      </c>
      <c r="V338" s="6"/>
      <c r="W338" s="6"/>
      <c r="X338" s="6"/>
      <c r="Y338" s="6"/>
      <c r="Z338" s="5"/>
      <c r="AC338" s="3"/>
    </row>
    <row r="339" spans="1:29">
      <c r="A339" s="1" t="s">
        <v>77</v>
      </c>
      <c r="C339" s="19" t="s">
        <v>50</v>
      </c>
      <c r="D339" s="20">
        <f t="shared" si="201"/>
        <v>589.80455394000001</v>
      </c>
      <c r="E339" s="20">
        <f t="shared" si="170"/>
        <v>463.31858125687359</v>
      </c>
      <c r="F339" s="20">
        <f t="shared" si="202"/>
        <v>347.14805999999999</v>
      </c>
      <c r="G339" s="20">
        <f t="shared" si="203"/>
        <v>187.64759999999998</v>
      </c>
      <c r="I339" s="20">
        <v>106.8</v>
      </c>
      <c r="J339" s="25">
        <f t="shared" si="204"/>
        <v>8.4668208092485422</v>
      </c>
      <c r="K339" s="20">
        <f t="shared" si="205"/>
        <v>0.18761726078799779</v>
      </c>
      <c r="L339" s="38">
        <f t="shared" si="206"/>
        <v>48.881592264901116</v>
      </c>
      <c r="M339" s="39">
        <f t="shared" si="195"/>
        <v>8.4668208092485422</v>
      </c>
      <c r="N339" s="10"/>
      <c r="O339" s="10"/>
      <c r="P339" s="78">
        <f t="shared" si="168"/>
        <v>25.973215868704102</v>
      </c>
      <c r="Q339" s="78">
        <v>8.4668208092485422</v>
      </c>
      <c r="V339" s="6"/>
      <c r="W339" s="6"/>
      <c r="X339" s="6"/>
      <c r="Y339" s="6"/>
      <c r="Z339" s="5"/>
      <c r="AC339" s="3"/>
    </row>
    <row r="340" spans="1:29">
      <c r="A340" s="1" t="s">
        <v>77</v>
      </c>
      <c r="C340" s="19" t="s">
        <v>51</v>
      </c>
      <c r="D340" s="20">
        <f t="shared" si="201"/>
        <v>593.11806266999997</v>
      </c>
      <c r="E340" s="20">
        <f t="shared" si="170"/>
        <v>465.92149463472117</v>
      </c>
      <c r="F340" s="20">
        <f t="shared" si="202"/>
        <v>349.09832999999998</v>
      </c>
      <c r="G340" s="20">
        <f t="shared" si="203"/>
        <v>188.70179999999999</v>
      </c>
      <c r="I340" s="20">
        <v>107.4</v>
      </c>
      <c r="J340" s="25">
        <f t="shared" si="204"/>
        <v>8.5116733755031593</v>
      </c>
      <c r="K340" s="20">
        <f t="shared" si="205"/>
        <v>0.56179775280900124</v>
      </c>
      <c r="L340" s="38">
        <f t="shared" si="206"/>
        <v>49.156207951782584</v>
      </c>
      <c r="M340" s="39">
        <f t="shared" si="195"/>
        <v>8.5116733755031593</v>
      </c>
      <c r="N340" s="10"/>
      <c r="O340" s="10"/>
      <c r="P340" s="78">
        <f t="shared" si="168"/>
        <v>26.119132811786709</v>
      </c>
      <c r="Q340" s="78">
        <v>8.5116733755031362</v>
      </c>
      <c r="V340" s="6"/>
      <c r="W340" s="6"/>
      <c r="X340" s="6"/>
      <c r="Y340" s="6"/>
      <c r="Z340" s="5"/>
      <c r="AC340" s="3"/>
    </row>
    <row r="341" spans="1:29">
      <c r="A341" s="1" t="s">
        <v>77</v>
      </c>
      <c r="C341" s="19" t="s">
        <v>52</v>
      </c>
      <c r="D341" s="20">
        <f t="shared" si="201"/>
        <v>595.87931994500002</v>
      </c>
      <c r="E341" s="20">
        <f t="shared" si="170"/>
        <v>468.09058911626084</v>
      </c>
      <c r="F341" s="20">
        <f t="shared" si="202"/>
        <v>350.72355499999998</v>
      </c>
      <c r="G341" s="20">
        <f t="shared" si="203"/>
        <v>189.58029999999999</v>
      </c>
      <c r="I341" s="20">
        <v>107.9</v>
      </c>
      <c r="J341" s="25">
        <f t="shared" si="204"/>
        <v>8.4555491990846665</v>
      </c>
      <c r="K341" s="20">
        <f t="shared" si="205"/>
        <v>0.46554934823090921</v>
      </c>
      <c r="L341" s="38">
        <f t="shared" si="206"/>
        <v>49.385054357517141</v>
      </c>
      <c r="M341" s="39">
        <f t="shared" si="195"/>
        <v>8.4555491990846665</v>
      </c>
      <c r="N341" s="10"/>
      <c r="O341" s="10"/>
      <c r="P341" s="78">
        <f t="shared" si="168"/>
        <v>26.240730264355548</v>
      </c>
      <c r="Q341" s="78">
        <v>8.4555491990846665</v>
      </c>
      <c r="V341" s="6"/>
      <c r="W341" s="6"/>
      <c r="X341" s="6"/>
      <c r="Y341" s="6"/>
      <c r="Z341" s="5"/>
      <c r="AC341" s="3"/>
    </row>
    <row r="342" spans="1:29">
      <c r="A342" s="1" t="s">
        <v>77</v>
      </c>
      <c r="C342" s="19" t="s">
        <v>53</v>
      </c>
      <c r="D342" s="20">
        <f t="shared" si="201"/>
        <v>597.53607431</v>
      </c>
      <c r="E342" s="20">
        <f t="shared" si="170"/>
        <v>469.39204580518464</v>
      </c>
      <c r="F342" s="20">
        <f t="shared" si="202"/>
        <v>351.69869</v>
      </c>
      <c r="G342" s="20">
        <f t="shared" si="203"/>
        <v>190.10739999999998</v>
      </c>
      <c r="I342" s="20">
        <v>108.2</v>
      </c>
      <c r="J342" s="25">
        <f t="shared" si="204"/>
        <v>8.2000000000000064</v>
      </c>
      <c r="K342" s="20">
        <f t="shared" si="205"/>
        <v>0.2780352177942591</v>
      </c>
      <c r="L342" s="38">
        <f t="shared" si="206"/>
        <v>49.522362200957872</v>
      </c>
      <c r="M342" s="39">
        <f t="shared" si="195"/>
        <v>8.2000000000000064</v>
      </c>
      <c r="N342" s="10"/>
      <c r="O342" s="10"/>
      <c r="P342" s="78">
        <f t="shared" si="168"/>
        <v>26.31368873589685</v>
      </c>
      <c r="Q342" s="78">
        <v>8.1999999999999851</v>
      </c>
      <c r="V342" s="6"/>
      <c r="W342" s="6"/>
      <c r="X342" s="6"/>
      <c r="Y342" s="6"/>
      <c r="Z342" s="5"/>
      <c r="AC342" s="3"/>
    </row>
    <row r="343" spans="1:29">
      <c r="A343" s="1" t="s">
        <v>77</v>
      </c>
      <c r="C343" s="19" t="s">
        <v>54</v>
      </c>
      <c r="D343" s="20">
        <f t="shared" si="201"/>
        <v>598.64057721999995</v>
      </c>
      <c r="E343" s="20">
        <f t="shared" si="170"/>
        <v>470.25968359780046</v>
      </c>
      <c r="F343" s="20">
        <f t="shared" si="202"/>
        <v>352.34877999999998</v>
      </c>
      <c r="G343" s="20">
        <f t="shared" si="203"/>
        <v>190.4588</v>
      </c>
      <c r="H343" s="6"/>
      <c r="I343" s="20">
        <v>108.4</v>
      </c>
      <c r="J343" s="25">
        <f t="shared" si="204"/>
        <v>7.7534791252485302</v>
      </c>
      <c r="K343" s="20">
        <f t="shared" si="205"/>
        <v>0.1848428835489857</v>
      </c>
      <c r="L343" s="38">
        <f t="shared" si="206"/>
        <v>49.613900763251699</v>
      </c>
      <c r="M343" s="39">
        <f t="shared" si="195"/>
        <v>7.7534791252485302</v>
      </c>
      <c r="N343" s="25">
        <f>SUM(J332:J343)/12</f>
        <v>8.8436169345492566</v>
      </c>
      <c r="O343" s="25"/>
      <c r="P343" s="78">
        <f t="shared" si="168"/>
        <v>26.362327716924387</v>
      </c>
      <c r="Q343" s="78">
        <v>7.753479125248508</v>
      </c>
      <c r="R343" s="79"/>
      <c r="S343" s="2"/>
      <c r="V343" s="6"/>
      <c r="W343" s="6"/>
      <c r="X343" s="6"/>
      <c r="Y343" s="6"/>
      <c r="AC343" s="3"/>
    </row>
    <row r="344" spans="1:29">
      <c r="E344" s="20"/>
      <c r="I344" s="6"/>
      <c r="J344" s="10"/>
      <c r="L344" s="38"/>
      <c r="M344" s="39"/>
      <c r="N344" s="10"/>
      <c r="O344" s="10"/>
      <c r="V344" s="6"/>
      <c r="W344" s="6"/>
      <c r="X344" s="6"/>
      <c r="Y344" s="6"/>
      <c r="AC344" s="3"/>
    </row>
    <row r="345" spans="1:29">
      <c r="B345" s="26">
        <v>1998</v>
      </c>
      <c r="C345" s="19" t="s">
        <v>43</v>
      </c>
      <c r="D345" s="20">
        <f t="shared" ref="D345:D356" si="207">(F345*1.699)</f>
        <v>602.50633740499995</v>
      </c>
      <c r="E345" s="20">
        <f t="shared" si="170"/>
        <v>473.29641587195601</v>
      </c>
      <c r="F345" s="20">
        <f t="shared" ref="F345:F356" si="208">$F$264*G345/100</f>
        <v>354.62409499999995</v>
      </c>
      <c r="G345" s="20">
        <f t="shared" ref="G345:G356" si="209">I345*1.757</f>
        <v>191.68869999999998</v>
      </c>
      <c r="I345" s="20">
        <v>109.1</v>
      </c>
      <c r="J345" s="25">
        <f t="shared" ref="J345:J356" si="210">(G345/G332-1)*100</f>
        <v>7.699901283316879</v>
      </c>
      <c r="K345" s="20">
        <f>(G345/G343-1)*100</f>
        <v>0.64575645756457245</v>
      </c>
      <c r="L345" s="38">
        <f t="shared" si="206"/>
        <v>49.93428573128007</v>
      </c>
      <c r="M345" s="39">
        <f t="shared" si="195"/>
        <v>7.699901283316879</v>
      </c>
      <c r="N345" s="10"/>
      <c r="O345" s="10"/>
      <c r="P345" s="78">
        <f t="shared" si="168"/>
        <v>26.532564150520759</v>
      </c>
      <c r="Q345" s="78">
        <v>7.6999012833168567</v>
      </c>
      <c r="V345" s="6"/>
      <c r="W345" s="6"/>
      <c r="X345" s="6"/>
      <c r="Y345" s="6"/>
      <c r="AC345" s="3"/>
    </row>
    <row r="346" spans="1:29">
      <c r="C346" s="19" t="s">
        <v>44</v>
      </c>
      <c r="D346" s="20">
        <f t="shared" si="207"/>
        <v>604.16309177000005</v>
      </c>
      <c r="E346" s="20">
        <f t="shared" si="170"/>
        <v>474.59787256087986</v>
      </c>
      <c r="F346" s="20">
        <f t="shared" si="208"/>
        <v>355.59923000000003</v>
      </c>
      <c r="G346" s="20">
        <f t="shared" si="209"/>
        <v>192.2158</v>
      </c>
      <c r="I346" s="20">
        <v>109.4</v>
      </c>
      <c r="J346" s="25">
        <f t="shared" si="210"/>
        <v>7.0450097847358339</v>
      </c>
      <c r="K346" s="20">
        <f t="shared" ref="K346:K356" si="211">(G346/G345-1)*100</f>
        <v>0.2749770852429112</v>
      </c>
      <c r="L346" s="38">
        <f t="shared" si="206"/>
        <v>50.071593574720808</v>
      </c>
      <c r="M346" s="39">
        <f t="shared" si="195"/>
        <v>7.0450097847358339</v>
      </c>
      <c r="N346" s="10"/>
      <c r="O346" s="10"/>
      <c r="P346" s="78">
        <f t="shared" si="168"/>
        <v>26.605522622062068</v>
      </c>
      <c r="Q346" s="78">
        <v>7.0450097847358117</v>
      </c>
      <c r="V346" s="6"/>
      <c r="W346" s="6"/>
      <c r="X346" s="6"/>
      <c r="Y346" s="6"/>
      <c r="AC346" s="3"/>
    </row>
    <row r="347" spans="1:29">
      <c r="C347" s="19" t="s">
        <v>45</v>
      </c>
      <c r="D347" s="20">
        <f t="shared" si="207"/>
        <v>609.133354865</v>
      </c>
      <c r="E347" s="20">
        <f t="shared" si="170"/>
        <v>478.50224262765124</v>
      </c>
      <c r="F347" s="20">
        <f t="shared" si="208"/>
        <v>358.52463499999999</v>
      </c>
      <c r="G347" s="20">
        <f t="shared" si="209"/>
        <v>193.79709999999997</v>
      </c>
      <c r="H347" s="9"/>
      <c r="I347" s="20">
        <v>110.3</v>
      </c>
      <c r="J347" s="25">
        <f t="shared" si="210"/>
        <v>6.8798449612403001</v>
      </c>
      <c r="K347" s="20">
        <f t="shared" si="211"/>
        <v>0.82266910420474293</v>
      </c>
      <c r="L347" s="38">
        <f t="shared" si="206"/>
        <v>50.483517105043006</v>
      </c>
      <c r="M347" s="39">
        <f t="shared" si="195"/>
        <v>6.8798449612403001</v>
      </c>
      <c r="N347" s="9"/>
      <c r="O347" s="9"/>
      <c r="P347" s="78">
        <f t="shared" si="168"/>
        <v>26.824398036685977</v>
      </c>
      <c r="Q347" s="78">
        <v>6.8798449612403001</v>
      </c>
      <c r="R347" s="78"/>
      <c r="AC347" s="3"/>
    </row>
    <row r="348" spans="1:29">
      <c r="C348" s="19" t="s">
        <v>46</v>
      </c>
      <c r="D348" s="20">
        <f t="shared" si="207"/>
        <v>616.864875235</v>
      </c>
      <c r="E348" s="20">
        <f t="shared" si="170"/>
        <v>484.57570717596235</v>
      </c>
      <c r="F348" s="20">
        <f t="shared" si="208"/>
        <v>363.075265</v>
      </c>
      <c r="G348" s="20">
        <f t="shared" si="209"/>
        <v>196.2569</v>
      </c>
      <c r="I348" s="20">
        <v>111.7</v>
      </c>
      <c r="J348" s="25">
        <f t="shared" si="210"/>
        <v>7.3006724303554371</v>
      </c>
      <c r="K348" s="20">
        <f t="shared" si="211"/>
        <v>1.2692656391659174</v>
      </c>
      <c r="L348" s="38">
        <f t="shared" si="206"/>
        <v>51.124287041099763</v>
      </c>
      <c r="M348" s="39">
        <f t="shared" si="195"/>
        <v>7.3006724303554371</v>
      </c>
      <c r="N348" s="10"/>
      <c r="O348" s="10"/>
      <c r="P348" s="78">
        <f t="shared" si="168"/>
        <v>27.164870903878729</v>
      </c>
      <c r="Q348" s="78">
        <v>7.3006724303554149</v>
      </c>
      <c r="AC348" s="3"/>
    </row>
    <row r="349" spans="1:29">
      <c r="C349" s="19" t="s">
        <v>47</v>
      </c>
      <c r="D349" s="20">
        <f t="shared" si="207"/>
        <v>619.62613251000005</v>
      </c>
      <c r="E349" s="20">
        <f t="shared" si="170"/>
        <v>486.74480165750202</v>
      </c>
      <c r="F349" s="20">
        <f t="shared" si="208"/>
        <v>364.70049</v>
      </c>
      <c r="G349" s="20">
        <f t="shared" si="209"/>
        <v>197.1354</v>
      </c>
      <c r="I349" s="20">
        <v>112.2</v>
      </c>
      <c r="J349" s="25">
        <f t="shared" si="210"/>
        <v>6.5527065527065664</v>
      </c>
      <c r="K349" s="20">
        <f t="shared" si="211"/>
        <v>0.44762757385854446</v>
      </c>
      <c r="L349" s="38">
        <f t="shared" si="206"/>
        <v>51.35313344683432</v>
      </c>
      <c r="M349" s="39">
        <f t="shared" si="195"/>
        <v>6.5527065527065664</v>
      </c>
      <c r="N349" s="10"/>
      <c r="O349" s="10"/>
      <c r="P349" s="78">
        <f t="shared" si="168"/>
        <v>27.286468356447568</v>
      </c>
      <c r="Q349" s="78">
        <v>6.5527065527065442</v>
      </c>
      <c r="AC349" s="3"/>
    </row>
    <row r="350" spans="1:29">
      <c r="C350" s="19" t="s">
        <v>48</v>
      </c>
      <c r="D350" s="20">
        <f t="shared" si="207"/>
        <v>620.73063542</v>
      </c>
      <c r="E350" s="20">
        <f t="shared" si="170"/>
        <v>487.61243945011785</v>
      </c>
      <c r="F350" s="20">
        <f t="shared" si="208"/>
        <v>365.35057999999998</v>
      </c>
      <c r="G350" s="20">
        <f t="shared" si="209"/>
        <v>197.48679999999999</v>
      </c>
      <c r="H350" s="25">
        <f>SUM(I338:I350)/12</f>
        <v>109.2</v>
      </c>
      <c r="I350" s="20">
        <v>112.4</v>
      </c>
      <c r="J350" s="25">
        <f t="shared" si="210"/>
        <v>6.1378659112369949</v>
      </c>
      <c r="K350" s="20">
        <f t="shared" si="211"/>
        <v>0.17825311942958333</v>
      </c>
      <c r="L350" s="38">
        <f t="shared" si="206"/>
        <v>51.444672009128148</v>
      </c>
      <c r="M350" s="39">
        <f t="shared" si="195"/>
        <v>6.1378659112369949</v>
      </c>
      <c r="N350" s="9"/>
      <c r="O350" s="9"/>
      <c r="P350" s="78">
        <f t="shared" si="168"/>
        <v>27.335107337475108</v>
      </c>
      <c r="Q350" s="78">
        <v>6.1378659112370171</v>
      </c>
      <c r="R350" s="78"/>
      <c r="AC350" s="3"/>
    </row>
    <row r="351" spans="1:29">
      <c r="C351" s="19" t="s">
        <v>49</v>
      </c>
      <c r="D351" s="20">
        <f t="shared" si="207"/>
        <v>623.49189269499993</v>
      </c>
      <c r="E351" s="20">
        <f t="shared" si="170"/>
        <v>489.78153393165746</v>
      </c>
      <c r="F351" s="20">
        <f t="shared" si="208"/>
        <v>366.97580499999998</v>
      </c>
      <c r="G351" s="20">
        <f t="shared" si="209"/>
        <v>198.36529999999999</v>
      </c>
      <c r="I351" s="20">
        <v>112.9</v>
      </c>
      <c r="J351" s="25">
        <f t="shared" si="210"/>
        <v>5.9099437148217859</v>
      </c>
      <c r="K351" s="20">
        <f t="shared" si="211"/>
        <v>0.44483985765124689</v>
      </c>
      <c r="L351" s="38">
        <f t="shared" si="206"/>
        <v>51.673518414862698</v>
      </c>
      <c r="M351" s="39">
        <f t="shared" si="195"/>
        <v>5.9099437148217859</v>
      </c>
      <c r="N351" s="10"/>
      <c r="O351" s="10"/>
      <c r="P351" s="78">
        <f t="shared" si="168"/>
        <v>27.456704790043947</v>
      </c>
      <c r="Q351" s="78">
        <v>5.9099437148217859</v>
      </c>
      <c r="AC351" s="3"/>
    </row>
    <row r="352" spans="1:29">
      <c r="C352" s="19" t="s">
        <v>50</v>
      </c>
      <c r="D352" s="20">
        <f t="shared" si="207"/>
        <v>627.35765287999993</v>
      </c>
      <c r="E352" s="20">
        <f t="shared" si="170"/>
        <v>492.81826620581302</v>
      </c>
      <c r="F352" s="20">
        <f t="shared" si="208"/>
        <v>369.25111999999996</v>
      </c>
      <c r="G352" s="20">
        <f t="shared" si="209"/>
        <v>199.59519999999998</v>
      </c>
      <c r="I352" s="20">
        <v>113.6</v>
      </c>
      <c r="J352" s="25">
        <f t="shared" si="210"/>
        <v>6.367041198501866</v>
      </c>
      <c r="K352" s="20">
        <f t="shared" si="211"/>
        <v>0.62001771479185397</v>
      </c>
      <c r="L352" s="38">
        <f t="shared" si="206"/>
        <v>51.993903382891077</v>
      </c>
      <c r="M352" s="39">
        <f t="shared" si="195"/>
        <v>6.367041198501866</v>
      </c>
      <c r="N352" s="10"/>
      <c r="O352" s="10"/>
      <c r="P352" s="78">
        <f t="shared" si="168"/>
        <v>27.626941223640316</v>
      </c>
      <c r="Q352" s="78">
        <v>6.367041198501866</v>
      </c>
      <c r="AC352" s="3"/>
    </row>
    <row r="353" spans="2:29">
      <c r="C353" s="19" t="s">
        <v>51</v>
      </c>
      <c r="D353" s="20">
        <f t="shared" si="207"/>
        <v>627.90990433499996</v>
      </c>
      <c r="E353" s="20">
        <f t="shared" si="170"/>
        <v>493.25208510212099</v>
      </c>
      <c r="F353" s="20">
        <f t="shared" si="208"/>
        <v>369.57616499999995</v>
      </c>
      <c r="G353" s="20">
        <f t="shared" si="209"/>
        <v>199.77089999999998</v>
      </c>
      <c r="I353" s="20">
        <v>113.7</v>
      </c>
      <c r="J353" s="25">
        <f t="shared" si="210"/>
        <v>5.8659217877094827</v>
      </c>
      <c r="K353" s="20">
        <f t="shared" si="211"/>
        <v>8.8028169014098268E-2</v>
      </c>
      <c r="L353" s="38">
        <f t="shared" si="206"/>
        <v>52.039672664037987</v>
      </c>
      <c r="M353" s="39">
        <f t="shared" si="195"/>
        <v>5.8659217877094827</v>
      </c>
      <c r="N353" s="10"/>
      <c r="O353" s="10"/>
      <c r="P353" s="78">
        <f t="shared" ref="P353:P416" si="212">(L353/$L$592)*100</f>
        <v>27.651260714154084</v>
      </c>
      <c r="Q353" s="78">
        <v>5.8659217877094827</v>
      </c>
      <c r="AC353" s="3"/>
    </row>
    <row r="354" spans="2:29">
      <c r="C354" s="19" t="s">
        <v>52</v>
      </c>
      <c r="D354" s="20">
        <f t="shared" si="207"/>
        <v>631.22341306500005</v>
      </c>
      <c r="E354" s="20">
        <f t="shared" si="170"/>
        <v>495.85499847996863</v>
      </c>
      <c r="F354" s="20">
        <f t="shared" si="208"/>
        <v>371.52643499999999</v>
      </c>
      <c r="G354" s="20">
        <f t="shared" si="209"/>
        <v>200.82509999999999</v>
      </c>
      <c r="I354" s="20">
        <v>114.3</v>
      </c>
      <c r="J354" s="25">
        <f t="shared" si="210"/>
        <v>5.9314179796107425</v>
      </c>
      <c r="K354" s="20">
        <f t="shared" si="211"/>
        <v>0.52770448548813409</v>
      </c>
      <c r="L354" s="38">
        <f t="shared" si="206"/>
        <v>52.314288350919455</v>
      </c>
      <c r="M354" s="39">
        <f t="shared" si="195"/>
        <v>5.9314179796107425</v>
      </c>
      <c r="N354" s="10"/>
      <c r="O354" s="10"/>
      <c r="P354" s="78">
        <f t="shared" si="212"/>
        <v>27.797177657236695</v>
      </c>
      <c r="Q354" s="78">
        <v>5.9314179796107647</v>
      </c>
      <c r="AC354" s="3"/>
    </row>
    <row r="355" spans="2:29">
      <c r="C355" s="19" t="s">
        <v>53</v>
      </c>
      <c r="D355" s="20">
        <f t="shared" si="207"/>
        <v>634.53692179500001</v>
      </c>
      <c r="E355" s="20">
        <f t="shared" si="170"/>
        <v>498.45791185781621</v>
      </c>
      <c r="F355" s="20">
        <f t="shared" si="208"/>
        <v>373.47670499999998</v>
      </c>
      <c r="G355" s="20">
        <f t="shared" si="209"/>
        <v>201.8793</v>
      </c>
      <c r="I355" s="20">
        <v>114.9</v>
      </c>
      <c r="J355" s="25">
        <f t="shared" si="210"/>
        <v>6.1922365988909434</v>
      </c>
      <c r="K355" s="20">
        <f t="shared" si="211"/>
        <v>0.52493438320211361</v>
      </c>
      <c r="L355" s="38">
        <f t="shared" si="206"/>
        <v>52.588904037800923</v>
      </c>
      <c r="M355" s="39">
        <f t="shared" si="195"/>
        <v>6.1922365988909434</v>
      </c>
      <c r="N355" s="10"/>
      <c r="O355" s="10"/>
      <c r="P355" s="78">
        <f t="shared" si="212"/>
        <v>27.943094600319302</v>
      </c>
      <c r="Q355" s="78">
        <v>6.1922365988909656</v>
      </c>
      <c r="AC355" s="3"/>
    </row>
    <row r="356" spans="2:29">
      <c r="C356" s="19" t="s">
        <v>54</v>
      </c>
      <c r="D356" s="20">
        <f t="shared" si="207"/>
        <v>636.74592761500003</v>
      </c>
      <c r="E356" s="20">
        <f t="shared" si="170"/>
        <v>500.19318744304798</v>
      </c>
      <c r="F356" s="20">
        <f t="shared" si="208"/>
        <v>374.77688499999999</v>
      </c>
      <c r="G356" s="20">
        <f t="shared" si="209"/>
        <v>202.5821</v>
      </c>
      <c r="H356" s="20">
        <f>SUM(F345:F356)/12</f>
        <v>365.62145083333331</v>
      </c>
      <c r="I356" s="20">
        <v>115.3</v>
      </c>
      <c r="J356" s="25">
        <f t="shared" si="210"/>
        <v>6.3653136531365284</v>
      </c>
      <c r="K356" s="20">
        <f t="shared" si="211"/>
        <v>0.34812880765884291</v>
      </c>
      <c r="L356" s="38">
        <f t="shared" si="206"/>
        <v>52.771981162388563</v>
      </c>
      <c r="M356" s="39">
        <f t="shared" si="195"/>
        <v>6.3653136531365284</v>
      </c>
      <c r="N356" s="25">
        <f>SUM(J345:J356)/12</f>
        <v>6.5206563213552791</v>
      </c>
      <c r="O356" s="25"/>
      <c r="P356" s="78">
        <f t="shared" si="212"/>
        <v>28.040372562374372</v>
      </c>
      <c r="Q356" s="78">
        <v>6.3653136531365284</v>
      </c>
      <c r="R356" s="79"/>
      <c r="S356" s="2"/>
      <c r="AC356" s="3"/>
    </row>
    <row r="357" spans="2:29">
      <c r="E357" s="20"/>
      <c r="I357" s="6"/>
      <c r="J357" s="10"/>
      <c r="L357" s="38"/>
      <c r="M357" s="39"/>
      <c r="N357" s="10"/>
      <c r="O357" s="10"/>
      <c r="AC357" s="3"/>
    </row>
    <row r="358" spans="2:29">
      <c r="B358" s="26">
        <v>1999</v>
      </c>
      <c r="C358" s="19" t="s">
        <v>43</v>
      </c>
      <c r="D358" s="20">
        <f t="shared" ref="D358:D369" si="213">(F358*1.699)</f>
        <v>642.82069362000004</v>
      </c>
      <c r="E358" s="20">
        <f t="shared" ref="E358:E420" si="214">D358/1.273</f>
        <v>504.96519530243523</v>
      </c>
      <c r="F358" s="20">
        <f t="shared" ref="F358:F369" si="215">$F$264*G358/100</f>
        <v>378.35238000000004</v>
      </c>
      <c r="G358" s="20">
        <f t="shared" ref="G358:G369" si="216">I358*1.757</f>
        <v>204.51480000000001</v>
      </c>
      <c r="I358" s="20">
        <v>116.4</v>
      </c>
      <c r="J358" s="25">
        <f t="shared" ref="J358:J369" si="217">(G358/G345-1)*100</f>
        <v>6.6911090742438173</v>
      </c>
      <c r="K358" s="20">
        <f>(G358/G356-1)*100</f>
        <v>0.9540329575021822</v>
      </c>
      <c r="L358" s="38">
        <f t="shared" si="206"/>
        <v>53.275443255004589</v>
      </c>
      <c r="M358" s="39">
        <f t="shared" si="195"/>
        <v>6.6911090742438173</v>
      </c>
      <c r="N358" s="10"/>
      <c r="O358" s="10"/>
      <c r="P358" s="78">
        <f t="shared" si="212"/>
        <v>28.307886958025819</v>
      </c>
      <c r="Q358" s="78">
        <v>6.6911090742438173</v>
      </c>
      <c r="AC358" s="3"/>
    </row>
    <row r="359" spans="2:29">
      <c r="C359" s="19" t="s">
        <v>44</v>
      </c>
      <c r="D359" s="20">
        <f t="shared" si="213"/>
        <v>648.89545962499994</v>
      </c>
      <c r="E359" s="20">
        <f t="shared" si="214"/>
        <v>509.73720316182244</v>
      </c>
      <c r="F359" s="20">
        <f t="shared" si="215"/>
        <v>381.92787499999997</v>
      </c>
      <c r="G359" s="20">
        <f t="shared" si="216"/>
        <v>206.44749999999999</v>
      </c>
      <c r="I359" s="20">
        <v>117.5</v>
      </c>
      <c r="J359" s="25">
        <f t="shared" si="217"/>
        <v>7.4040219378427752</v>
      </c>
      <c r="K359" s="20">
        <f t="shared" ref="K359:K369" si="218">(G359/G358-1)*100</f>
        <v>0.94501718213058084</v>
      </c>
      <c r="L359" s="38">
        <f t="shared" si="206"/>
        <v>53.778905347620608</v>
      </c>
      <c r="M359" s="39">
        <f t="shared" si="195"/>
        <v>7.4040219378427752</v>
      </c>
      <c r="N359" s="10"/>
      <c r="O359" s="10"/>
      <c r="P359" s="78">
        <f t="shared" si="212"/>
        <v>28.575401353677265</v>
      </c>
      <c r="Q359" s="78">
        <v>7.4040219378427752</v>
      </c>
      <c r="AC359" s="3"/>
    </row>
    <row r="360" spans="2:29">
      <c r="C360" s="19" t="s">
        <v>45</v>
      </c>
      <c r="D360" s="20">
        <f t="shared" si="213"/>
        <v>656.62697999499994</v>
      </c>
      <c r="E360" s="20">
        <f t="shared" si="214"/>
        <v>515.81066771013354</v>
      </c>
      <c r="F360" s="20">
        <f t="shared" si="215"/>
        <v>386.47850499999998</v>
      </c>
      <c r="G360" s="20">
        <f t="shared" si="216"/>
        <v>208.90729999999999</v>
      </c>
      <c r="H360" s="9"/>
      <c r="I360" s="20">
        <v>118.9</v>
      </c>
      <c r="J360" s="25">
        <f t="shared" si="217"/>
        <v>7.7969174977334577</v>
      </c>
      <c r="K360" s="20">
        <f t="shared" si="218"/>
        <v>1.1914893617021249</v>
      </c>
      <c r="L360" s="38">
        <f t="shared" si="206"/>
        <v>54.419675283677371</v>
      </c>
      <c r="M360" s="39">
        <f t="shared" si="195"/>
        <v>7.7969174977334577</v>
      </c>
      <c r="N360" s="9"/>
      <c r="O360" s="9"/>
      <c r="P360" s="78">
        <f t="shared" si="212"/>
        <v>28.91587422087002</v>
      </c>
      <c r="Q360" s="78">
        <v>7.7969174977334799</v>
      </c>
      <c r="R360" s="78"/>
      <c r="AC360" s="3"/>
    </row>
    <row r="361" spans="2:29">
      <c r="C361" s="19" t="s">
        <v>46</v>
      </c>
      <c r="D361" s="20">
        <f t="shared" si="213"/>
        <v>661.04499163500009</v>
      </c>
      <c r="E361" s="20">
        <f t="shared" si="214"/>
        <v>519.28121888059707</v>
      </c>
      <c r="F361" s="20">
        <f t="shared" si="215"/>
        <v>389.07886500000001</v>
      </c>
      <c r="G361" s="20">
        <f t="shared" si="216"/>
        <v>210.31289999999998</v>
      </c>
      <c r="I361" s="20">
        <v>119.7</v>
      </c>
      <c r="J361" s="25">
        <f t="shared" si="217"/>
        <v>7.162041181736778</v>
      </c>
      <c r="K361" s="20">
        <f t="shared" si="218"/>
        <v>0.6728343145500304</v>
      </c>
      <c r="L361" s="38">
        <f t="shared" si="206"/>
        <v>54.785829532852659</v>
      </c>
      <c r="M361" s="39">
        <f t="shared" si="195"/>
        <v>7.162041181736778</v>
      </c>
      <c r="N361" s="10"/>
      <c r="O361" s="10"/>
      <c r="P361" s="78">
        <f t="shared" si="212"/>
        <v>29.11043014498016</v>
      </c>
      <c r="Q361" s="78">
        <v>7.1620411817368002</v>
      </c>
      <c r="AC361" s="3"/>
    </row>
    <row r="362" spans="2:29">
      <c r="C362" s="19" t="s">
        <v>47</v>
      </c>
      <c r="D362" s="20">
        <f t="shared" si="213"/>
        <v>663.25399745499999</v>
      </c>
      <c r="E362" s="20">
        <f t="shared" si="214"/>
        <v>521.01649446582883</v>
      </c>
      <c r="F362" s="20">
        <f t="shared" si="215"/>
        <v>390.37904499999996</v>
      </c>
      <c r="G362" s="20">
        <f t="shared" si="216"/>
        <v>211.01569999999998</v>
      </c>
      <c r="I362" s="20">
        <v>120.1</v>
      </c>
      <c r="J362" s="25">
        <f t="shared" si="217"/>
        <v>7.0409982174687968</v>
      </c>
      <c r="K362" s="20">
        <f t="shared" si="218"/>
        <v>0.33416875522138678</v>
      </c>
      <c r="L362" s="38">
        <f t="shared" si="206"/>
        <v>54.9689066574403</v>
      </c>
      <c r="M362" s="39">
        <f t="shared" si="195"/>
        <v>7.0409982174687968</v>
      </c>
      <c r="N362" s="10"/>
      <c r="O362" s="10"/>
      <c r="P362" s="78">
        <f t="shared" si="212"/>
        <v>29.207708107035231</v>
      </c>
      <c r="Q362" s="78">
        <v>7.0409982174687968</v>
      </c>
      <c r="AC362" s="3"/>
    </row>
    <row r="363" spans="2:29">
      <c r="C363" s="19" t="s">
        <v>48</v>
      </c>
      <c r="D363" s="20">
        <f t="shared" si="213"/>
        <v>665.46300327499989</v>
      </c>
      <c r="E363" s="20">
        <f t="shared" si="214"/>
        <v>522.75177005106048</v>
      </c>
      <c r="F363" s="20">
        <f t="shared" si="215"/>
        <v>391.67922499999992</v>
      </c>
      <c r="G363" s="20">
        <f t="shared" si="216"/>
        <v>211.71849999999998</v>
      </c>
      <c r="H363" s="25">
        <f>SUM(I351:I363)/12</f>
        <v>116.48333333333333</v>
      </c>
      <c r="I363" s="20">
        <v>120.5</v>
      </c>
      <c r="J363" s="25">
        <f t="shared" si="217"/>
        <v>7.2064056939501686</v>
      </c>
      <c r="K363" s="20">
        <f t="shared" si="218"/>
        <v>0.33305578684430515</v>
      </c>
      <c r="L363" s="38">
        <f t="shared" si="206"/>
        <v>55.151983782027948</v>
      </c>
      <c r="M363" s="39">
        <f t="shared" si="195"/>
        <v>7.2064056939501686</v>
      </c>
      <c r="N363" s="9"/>
      <c r="O363" s="9"/>
      <c r="P363" s="78">
        <f t="shared" si="212"/>
        <v>29.304986069090305</v>
      </c>
      <c r="Q363" s="78">
        <v>7.2064056939501686</v>
      </c>
      <c r="R363" s="78"/>
      <c r="AC363" s="3"/>
    </row>
    <row r="364" spans="2:29">
      <c r="C364" s="19" t="s">
        <v>49</v>
      </c>
      <c r="D364" s="20">
        <f t="shared" si="213"/>
        <v>666.56750618500007</v>
      </c>
      <c r="E364" s="20">
        <f t="shared" si="214"/>
        <v>523.61940784367641</v>
      </c>
      <c r="F364" s="20">
        <f t="shared" si="215"/>
        <v>392.32931500000001</v>
      </c>
      <c r="G364" s="20">
        <f t="shared" si="216"/>
        <v>212.06989999999999</v>
      </c>
      <c r="I364" s="20">
        <v>120.7</v>
      </c>
      <c r="J364" s="25">
        <f t="shared" si="217"/>
        <v>6.9087688219663379</v>
      </c>
      <c r="K364" s="20">
        <f t="shared" si="218"/>
        <v>0.16597510373443924</v>
      </c>
      <c r="L364" s="38">
        <f t="shared" si="206"/>
        <v>55.243522344321768</v>
      </c>
      <c r="M364" s="39">
        <f t="shared" si="195"/>
        <v>6.9087688219663379</v>
      </c>
      <c r="N364" s="10"/>
      <c r="O364" s="10"/>
      <c r="P364" s="78">
        <f t="shared" si="212"/>
        <v>29.353625050117838</v>
      </c>
      <c r="Q364" s="78">
        <v>6.9087688219663157</v>
      </c>
      <c r="AC364" s="3"/>
    </row>
    <row r="365" spans="2:29">
      <c r="C365" s="19" t="s">
        <v>50</v>
      </c>
      <c r="D365" s="20">
        <f t="shared" si="213"/>
        <v>680.37379256000008</v>
      </c>
      <c r="E365" s="20">
        <f t="shared" si="214"/>
        <v>534.46488025137478</v>
      </c>
      <c r="F365" s="20">
        <f t="shared" si="215"/>
        <v>400.45544000000001</v>
      </c>
      <c r="G365" s="20">
        <f t="shared" si="216"/>
        <v>216.4624</v>
      </c>
      <c r="I365" s="20">
        <v>123.2</v>
      </c>
      <c r="J365" s="25">
        <f t="shared" si="217"/>
        <v>8.4507042253521227</v>
      </c>
      <c r="K365" s="20">
        <f t="shared" si="218"/>
        <v>2.071251035625532</v>
      </c>
      <c r="L365" s="38">
        <f t="shared" si="206"/>
        <v>56.38775437299455</v>
      </c>
      <c r="M365" s="39">
        <f t="shared" si="195"/>
        <v>8.4507042253521227</v>
      </c>
      <c r="N365" s="10"/>
      <c r="O365" s="10"/>
      <c r="P365" s="78">
        <f t="shared" si="212"/>
        <v>29.961612312962039</v>
      </c>
      <c r="Q365" s="78">
        <v>8.4507042253521458</v>
      </c>
      <c r="AC365" s="3"/>
    </row>
    <row r="366" spans="2:29">
      <c r="C366" s="19" t="s">
        <v>51</v>
      </c>
      <c r="D366" s="20">
        <f t="shared" si="213"/>
        <v>684.79180420000012</v>
      </c>
      <c r="E366" s="20">
        <f t="shared" si="214"/>
        <v>537.9354314218383</v>
      </c>
      <c r="F366" s="20">
        <f t="shared" si="215"/>
        <v>403.05580000000003</v>
      </c>
      <c r="G366" s="20">
        <f t="shared" si="216"/>
        <v>217.86799999999999</v>
      </c>
      <c r="I366" s="23">
        <v>124</v>
      </c>
      <c r="J366" s="25">
        <f t="shared" si="217"/>
        <v>9.058927000879514</v>
      </c>
      <c r="K366" s="20">
        <f t="shared" si="218"/>
        <v>0.64935064935065512</v>
      </c>
      <c r="L366" s="38">
        <f t="shared" si="206"/>
        <v>56.753908622169838</v>
      </c>
      <c r="M366" s="39">
        <f t="shared" si="195"/>
        <v>9.058927000879514</v>
      </c>
      <c r="N366" s="10"/>
      <c r="O366" s="10"/>
      <c r="P366" s="78">
        <f t="shared" si="212"/>
        <v>30.15616823707218</v>
      </c>
      <c r="Q366" s="78">
        <v>9.058927000879514</v>
      </c>
      <c r="AC366" s="3"/>
    </row>
    <row r="367" spans="2:29">
      <c r="C367" s="19" t="s">
        <v>52</v>
      </c>
      <c r="D367" s="20">
        <f t="shared" si="213"/>
        <v>688.10531292999997</v>
      </c>
      <c r="E367" s="20">
        <f t="shared" si="214"/>
        <v>540.53834479968577</v>
      </c>
      <c r="F367" s="20">
        <f t="shared" si="215"/>
        <v>405.00606999999997</v>
      </c>
      <c r="G367" s="20">
        <f t="shared" si="216"/>
        <v>218.92219999999998</v>
      </c>
      <c r="I367" s="23">
        <v>124.6</v>
      </c>
      <c r="J367" s="25">
        <f t="shared" si="217"/>
        <v>9.011373578302706</v>
      </c>
      <c r="K367" s="20">
        <f t="shared" si="218"/>
        <v>0.48387096774191729</v>
      </c>
      <c r="L367" s="38">
        <f t="shared" si="206"/>
        <v>57.028524309051299</v>
      </c>
      <c r="M367" s="39">
        <f t="shared" si="195"/>
        <v>9.011373578302706</v>
      </c>
      <c r="N367" s="10"/>
      <c r="O367" s="10"/>
      <c r="P367" s="78">
        <f t="shared" si="212"/>
        <v>30.30208518015478</v>
      </c>
      <c r="Q367" s="78">
        <v>9.0113735783026847</v>
      </c>
      <c r="AC367" s="3"/>
    </row>
    <row r="368" spans="2:29">
      <c r="C368" s="19" t="s">
        <v>53</v>
      </c>
      <c r="D368" s="20">
        <f t="shared" si="213"/>
        <v>688.657564385</v>
      </c>
      <c r="E368" s="20">
        <f t="shared" si="214"/>
        <v>540.9721636959938</v>
      </c>
      <c r="F368" s="20">
        <f t="shared" si="215"/>
        <v>405.33111500000001</v>
      </c>
      <c r="G368" s="20">
        <f t="shared" si="216"/>
        <v>219.09789999999998</v>
      </c>
      <c r="H368" s="6"/>
      <c r="I368" s="23">
        <v>124.7</v>
      </c>
      <c r="J368" s="25">
        <f t="shared" si="217"/>
        <v>8.5291557876414181</v>
      </c>
      <c r="K368" s="20">
        <f t="shared" si="218"/>
        <v>8.0256821829860492E-2</v>
      </c>
      <c r="L368" s="38">
        <f t="shared" si="206"/>
        <v>57.074293590198216</v>
      </c>
      <c r="M368" s="39">
        <f t="shared" si="195"/>
        <v>8.5291557876414181</v>
      </c>
      <c r="N368" s="9"/>
      <c r="O368" s="9"/>
      <c r="P368" s="78">
        <f t="shared" si="212"/>
        <v>30.326404670668555</v>
      </c>
      <c r="Q368" s="78">
        <v>8.5291557876414181</v>
      </c>
      <c r="R368" s="78"/>
      <c r="S368" s="28"/>
      <c r="AC368" s="3"/>
    </row>
    <row r="369" spans="2:29">
      <c r="C369" s="19" t="s">
        <v>54</v>
      </c>
      <c r="D369" s="20">
        <f t="shared" si="213"/>
        <v>690.31431874999998</v>
      </c>
      <c r="E369" s="20">
        <f t="shared" si="214"/>
        <v>542.27362038491754</v>
      </c>
      <c r="F369" s="20">
        <f t="shared" si="215"/>
        <v>406.30624999999998</v>
      </c>
      <c r="G369" s="20">
        <f t="shared" si="216"/>
        <v>219.625</v>
      </c>
      <c r="H369" s="20">
        <f>SUM(F358:F369)/12</f>
        <v>394.19832374999993</v>
      </c>
      <c r="I369" s="23">
        <v>125</v>
      </c>
      <c r="J369" s="25">
        <f t="shared" si="217"/>
        <v>8.4128360797918411</v>
      </c>
      <c r="K369" s="20">
        <f t="shared" si="218"/>
        <v>0.24057738572575982</v>
      </c>
      <c r="L369" s="38">
        <f t="shared" si="206"/>
        <v>57.211601433638947</v>
      </c>
      <c r="M369" s="39">
        <f t="shared" si="195"/>
        <v>8.4128360797918411</v>
      </c>
      <c r="N369" s="25">
        <f>SUM(J358:J369)/12</f>
        <v>7.8061049247424785</v>
      </c>
      <c r="O369" s="25"/>
      <c r="P369" s="78">
        <f t="shared" si="212"/>
        <v>30.399363142209857</v>
      </c>
      <c r="Q369" s="78">
        <v>8.4128360797918411</v>
      </c>
      <c r="R369" s="79"/>
      <c r="S369" s="2"/>
      <c r="AC369" s="3"/>
    </row>
    <row r="370" spans="2:29">
      <c r="D370" s="6"/>
      <c r="E370" s="20"/>
      <c r="F370" s="6"/>
      <c r="G370" s="6"/>
      <c r="H370" s="6"/>
      <c r="I370" s="23"/>
      <c r="J370" s="9"/>
      <c r="K370" s="6"/>
      <c r="L370" s="38"/>
      <c r="M370" s="39"/>
      <c r="N370" s="9"/>
      <c r="O370" s="9"/>
      <c r="R370" s="78"/>
      <c r="S370" s="6"/>
      <c r="AC370" s="3"/>
    </row>
    <row r="371" spans="2:29">
      <c r="B371" s="26">
        <v>2000</v>
      </c>
      <c r="C371" s="19" t="s">
        <v>43</v>
      </c>
      <c r="D371" s="20">
        <f t="shared" ref="D371:D382" si="219">(F371*1.699)</f>
        <v>696.38908475499989</v>
      </c>
      <c r="E371" s="20">
        <f t="shared" si="214"/>
        <v>547.04562824430479</v>
      </c>
      <c r="F371" s="20">
        <f t="shared" ref="F371:F382" si="220">$F$264*G371/100</f>
        <v>409.88174499999991</v>
      </c>
      <c r="G371" s="20">
        <f t="shared" ref="G371:G382" si="221">I371*1.757</f>
        <v>221.55769999999998</v>
      </c>
      <c r="H371" s="6"/>
      <c r="I371" s="23">
        <v>126.1</v>
      </c>
      <c r="J371" s="25">
        <f>(G371/G358-1)*100</f>
        <v>8.333333333333325</v>
      </c>
      <c r="K371" s="20">
        <f>(G371/G369-1)*100</f>
        <v>0.8799999999999919</v>
      </c>
      <c r="L371" s="38">
        <f t="shared" si="206"/>
        <v>57.715063526254966</v>
      </c>
      <c r="M371" s="39">
        <f t="shared" si="195"/>
        <v>8.333333333333325</v>
      </c>
      <c r="N371" s="9"/>
      <c r="O371" s="9"/>
      <c r="P371" s="78">
        <f t="shared" si="212"/>
        <v>30.666877537861303</v>
      </c>
      <c r="Q371" s="78">
        <v>8.333333333333325</v>
      </c>
      <c r="R371" s="78"/>
      <c r="S371" s="6"/>
      <c r="AC371" s="3"/>
    </row>
    <row r="372" spans="2:29">
      <c r="C372" s="19" t="s">
        <v>44</v>
      </c>
      <c r="D372" s="20">
        <f t="shared" si="219"/>
        <v>701.35934784999995</v>
      </c>
      <c r="E372" s="20">
        <f t="shared" si="214"/>
        <v>550.94999831107623</v>
      </c>
      <c r="F372" s="20">
        <f t="shared" si="220"/>
        <v>412.80714999999998</v>
      </c>
      <c r="G372" s="20">
        <f t="shared" si="221"/>
        <v>223.13899999999998</v>
      </c>
      <c r="H372" s="6"/>
      <c r="I372" s="20">
        <v>127</v>
      </c>
      <c r="J372" s="25">
        <f>(G372/G359-1)*100</f>
        <v>8.085106382978724</v>
      </c>
      <c r="K372" s="20">
        <f t="shared" ref="K372:K382" si="222">(G372/G371-1)*100</f>
        <v>0.71371927042029881</v>
      </c>
      <c r="L372" s="38">
        <f t="shared" si="206"/>
        <v>58.126987056577171</v>
      </c>
      <c r="M372" s="39">
        <f t="shared" si="195"/>
        <v>8.085106382978724</v>
      </c>
      <c r="N372" s="9"/>
      <c r="O372" s="9"/>
      <c r="P372" s="78">
        <f t="shared" si="212"/>
        <v>30.885752952485213</v>
      </c>
      <c r="Q372" s="78">
        <v>8.085106382978724</v>
      </c>
      <c r="R372" s="78"/>
      <c r="S372" s="6"/>
      <c r="AC372" s="3"/>
    </row>
    <row r="373" spans="2:29">
      <c r="C373" s="19" t="s">
        <v>45</v>
      </c>
      <c r="D373" s="20">
        <f t="shared" si="219"/>
        <v>707.98636531</v>
      </c>
      <c r="E373" s="20">
        <f t="shared" si="214"/>
        <v>556.1558250667714</v>
      </c>
      <c r="F373" s="20">
        <f t="shared" si="220"/>
        <v>416.70768999999996</v>
      </c>
      <c r="G373" s="20">
        <f t="shared" si="221"/>
        <v>225.24739999999997</v>
      </c>
      <c r="H373" s="9"/>
      <c r="I373" s="20">
        <v>128.19999999999999</v>
      </c>
      <c r="J373" s="25">
        <f>(G373/G360-1)*100</f>
        <v>7.8216989066442366</v>
      </c>
      <c r="K373" s="20">
        <f t="shared" si="222"/>
        <v>0.94488188976378229</v>
      </c>
      <c r="L373" s="38">
        <f t="shared" si="206"/>
        <v>58.6762184303401</v>
      </c>
      <c r="M373" s="39">
        <f t="shared" si="195"/>
        <v>7.8216989066442366</v>
      </c>
      <c r="N373" s="9"/>
      <c r="O373" s="9"/>
      <c r="P373" s="78">
        <f t="shared" si="212"/>
        <v>31.177586838650427</v>
      </c>
      <c r="Q373" s="78">
        <v>7.8216989066442144</v>
      </c>
      <c r="R373" s="78"/>
      <c r="S373" s="6"/>
      <c r="AC373" s="3"/>
    </row>
    <row r="374" spans="2:29">
      <c r="C374" s="19" t="s">
        <v>46</v>
      </c>
      <c r="D374" s="20">
        <f t="shared" si="219"/>
        <v>716.82238859000006</v>
      </c>
      <c r="E374" s="20">
        <f t="shared" si="214"/>
        <v>563.09692740769844</v>
      </c>
      <c r="F374" s="20">
        <f t="shared" si="220"/>
        <v>421.90841</v>
      </c>
      <c r="G374" s="20">
        <f t="shared" si="221"/>
        <v>228.05860000000001</v>
      </c>
      <c r="H374" s="6"/>
      <c r="I374" s="20">
        <v>129.80000000000001</v>
      </c>
      <c r="J374" s="25">
        <f>(G374/G361-1)*100</f>
        <v>8.4377610693400218</v>
      </c>
      <c r="K374" s="20">
        <f t="shared" si="222"/>
        <v>1.2480499219968966</v>
      </c>
      <c r="L374" s="38">
        <f t="shared" si="206"/>
        <v>59.408526928690691</v>
      </c>
      <c r="M374" s="39">
        <f t="shared" si="195"/>
        <v>8.4377610693400218</v>
      </c>
      <c r="N374" s="9"/>
      <c r="O374" s="9"/>
      <c r="P374" s="78">
        <f t="shared" si="212"/>
        <v>31.566698686870719</v>
      </c>
      <c r="Q374" s="78">
        <v>8.4377610693400218</v>
      </c>
      <c r="R374" s="78"/>
      <c r="S374" s="6"/>
      <c r="AC374" s="3"/>
    </row>
    <row r="375" spans="2:29">
      <c r="C375" s="19" t="s">
        <v>47</v>
      </c>
      <c r="D375" s="20">
        <f t="shared" si="219"/>
        <v>721.24040022999986</v>
      </c>
      <c r="E375" s="20">
        <f t="shared" si="214"/>
        <v>566.56747857816174</v>
      </c>
      <c r="F375" s="20">
        <f t="shared" si="220"/>
        <v>424.50876999999991</v>
      </c>
      <c r="G375" s="20">
        <f t="shared" si="221"/>
        <v>229.46419999999998</v>
      </c>
      <c r="H375" s="6"/>
      <c r="I375" s="20">
        <v>130.6</v>
      </c>
      <c r="J375" s="25">
        <f>(G375/G362-1)*100</f>
        <v>8.742714404662788</v>
      </c>
      <c r="K375" s="20">
        <f t="shared" si="222"/>
        <v>0.61633281972264253</v>
      </c>
      <c r="L375" s="38">
        <f t="shared" si="206"/>
        <v>59.774681177865972</v>
      </c>
      <c r="M375" s="39">
        <f t="shared" si="195"/>
        <v>8.742714404662788</v>
      </c>
      <c r="N375" s="9"/>
      <c r="O375" s="9"/>
      <c r="P375" s="78">
        <f t="shared" si="212"/>
        <v>31.76125461098086</v>
      </c>
      <c r="Q375" s="78">
        <v>8.742714404662788</v>
      </c>
      <c r="R375" s="78"/>
      <c r="S375" s="6"/>
      <c r="AC375" s="3"/>
    </row>
    <row r="376" spans="2:29">
      <c r="C376" s="19" t="s">
        <v>48</v>
      </c>
      <c r="D376" s="20">
        <f t="shared" si="219"/>
        <v>725.10616041500009</v>
      </c>
      <c r="E376" s="20">
        <f t="shared" si="214"/>
        <v>569.60421085231746</v>
      </c>
      <c r="F376" s="20">
        <f t="shared" si="220"/>
        <v>426.78408500000006</v>
      </c>
      <c r="G376" s="20">
        <f t="shared" si="221"/>
        <v>230.69410000000002</v>
      </c>
      <c r="H376" s="25">
        <f>SUM(I364:I376)/12</f>
        <v>126.26666666666665</v>
      </c>
      <c r="I376" s="20">
        <v>131.30000000000001</v>
      </c>
      <c r="J376" s="25">
        <v>8.9</v>
      </c>
      <c r="K376" s="20">
        <f t="shared" si="222"/>
        <v>0.53598774885146305</v>
      </c>
      <c r="L376" s="38">
        <f t="shared" si="206"/>
        <v>60.095066145894357</v>
      </c>
      <c r="M376" s="39">
        <f t="shared" si="195"/>
        <v>8.9626556016597636</v>
      </c>
      <c r="N376" s="9"/>
      <c r="O376" s="9"/>
      <c r="P376" s="78">
        <f t="shared" si="212"/>
        <v>31.931491044577236</v>
      </c>
      <c r="Q376" s="78">
        <v>8.9626556016597405</v>
      </c>
      <c r="R376" s="78"/>
      <c r="S376" s="6"/>
      <c r="AC376" s="3"/>
    </row>
    <row r="377" spans="2:29">
      <c r="C377" s="19" t="s">
        <v>49</v>
      </c>
      <c r="D377" s="20">
        <f t="shared" si="219"/>
        <v>735.59893805999991</v>
      </c>
      <c r="E377" s="20">
        <f t="shared" si="214"/>
        <v>577.84676988216813</v>
      </c>
      <c r="F377" s="20">
        <f t="shared" si="220"/>
        <v>432.9599399999999</v>
      </c>
      <c r="G377" s="20">
        <f t="shared" si="221"/>
        <v>234.03239999999997</v>
      </c>
      <c r="H377" s="6"/>
      <c r="I377" s="20">
        <v>133.19999999999999</v>
      </c>
      <c r="J377" s="25">
        <f>(G377/G364-1)*100</f>
        <v>10.356255178127572</v>
      </c>
      <c r="K377" s="20">
        <f t="shared" si="222"/>
        <v>1.4470677837014279</v>
      </c>
      <c r="L377" s="38">
        <f t="shared" si="206"/>
        <v>60.964682487685657</v>
      </c>
      <c r="M377" s="39">
        <f t="shared" si="195"/>
        <v>10.356255178127572</v>
      </c>
      <c r="N377" s="9"/>
      <c r="O377" s="9"/>
      <c r="P377" s="78">
        <f t="shared" si="212"/>
        <v>32.393561364338822</v>
      </c>
      <c r="Q377" s="78">
        <v>10.356255178127594</v>
      </c>
      <c r="R377" s="78"/>
      <c r="S377" s="6"/>
      <c r="AC377" s="3"/>
    </row>
    <row r="378" spans="2:29">
      <c r="C378" s="19" t="s">
        <v>50</v>
      </c>
      <c r="D378" s="20">
        <f t="shared" si="219"/>
        <v>737.25569242500001</v>
      </c>
      <c r="E378" s="20">
        <f t="shared" si="214"/>
        <v>579.14822657109198</v>
      </c>
      <c r="F378" s="20">
        <f t="shared" si="220"/>
        <v>433.93507499999998</v>
      </c>
      <c r="G378" s="20">
        <f t="shared" si="221"/>
        <v>234.55949999999999</v>
      </c>
      <c r="H378" s="6"/>
      <c r="I378" s="20">
        <v>133.5</v>
      </c>
      <c r="J378" s="25">
        <f>(G378/G365-1)*100</f>
        <v>8.3603896103896069</v>
      </c>
      <c r="K378" s="20">
        <f t="shared" si="222"/>
        <v>0.22522522522523403</v>
      </c>
      <c r="L378" s="38">
        <f t="shared" si="206"/>
        <v>61.101990331126395</v>
      </c>
      <c r="M378" s="39">
        <f t="shared" si="195"/>
        <v>8.3603896103896069</v>
      </c>
      <c r="N378" s="9"/>
      <c r="O378" s="9"/>
      <c r="P378" s="78">
        <f t="shared" si="212"/>
        <v>32.466519835880128</v>
      </c>
      <c r="Q378" s="78">
        <v>8.3603896103896069</v>
      </c>
      <c r="R378" s="78"/>
      <c r="S378" s="6"/>
      <c r="AC378" s="3"/>
    </row>
    <row r="379" spans="2:29">
      <c r="C379" s="19" t="s">
        <v>51</v>
      </c>
      <c r="D379" s="20">
        <f t="shared" si="219"/>
        <v>739.46469824499991</v>
      </c>
      <c r="E379" s="20">
        <f t="shared" si="214"/>
        <v>580.88350215632363</v>
      </c>
      <c r="F379" s="20">
        <f t="shared" si="220"/>
        <v>435.23525499999994</v>
      </c>
      <c r="G379" s="20">
        <f t="shared" si="221"/>
        <v>235.26229999999998</v>
      </c>
      <c r="I379" s="20">
        <v>133.9</v>
      </c>
      <c r="J379" s="25">
        <f>(G379/G366-1)*100</f>
        <v>7.9838709677419351</v>
      </c>
      <c r="K379" s="20">
        <f t="shared" si="222"/>
        <v>0.29962546816479918</v>
      </c>
      <c r="L379" s="38">
        <f t="shared" si="206"/>
        <v>61.285067455714042</v>
      </c>
      <c r="M379" s="39">
        <f t="shared" si="195"/>
        <v>7.9838709677419351</v>
      </c>
      <c r="N379" s="9"/>
      <c r="O379" s="9"/>
      <c r="P379" s="78">
        <f t="shared" si="212"/>
        <v>32.563797797935202</v>
      </c>
      <c r="Q379" s="78">
        <v>7.9838709677419351</v>
      </c>
      <c r="R379" s="78"/>
      <c r="S379" s="2">
        <f>SUM(J371:J379)/9</f>
        <v>8.5579033170242464</v>
      </c>
      <c r="AC379" s="3"/>
    </row>
    <row r="380" spans="2:29">
      <c r="C380" s="19" t="s">
        <v>52</v>
      </c>
      <c r="D380" s="20">
        <f t="shared" si="219"/>
        <v>745.53946425000004</v>
      </c>
      <c r="E380" s="20">
        <f t="shared" si="214"/>
        <v>585.655510015711</v>
      </c>
      <c r="F380" s="20">
        <f t="shared" si="220"/>
        <v>438.81074999999998</v>
      </c>
      <c r="G380" s="20">
        <f t="shared" si="221"/>
        <v>237.19499999999999</v>
      </c>
      <c r="H380" s="6"/>
      <c r="I380" s="20">
        <v>135</v>
      </c>
      <c r="J380" s="25">
        <v>8.4</v>
      </c>
      <c r="K380" s="20">
        <f t="shared" si="222"/>
        <v>0.82150858849887598</v>
      </c>
      <c r="L380" s="38">
        <f t="shared" si="206"/>
        <v>61.788529548330061</v>
      </c>
      <c r="M380" s="39">
        <f t="shared" si="195"/>
        <v>8.3467094703049796</v>
      </c>
      <c r="N380" s="9"/>
      <c r="O380" s="9"/>
      <c r="P380" s="78">
        <f t="shared" si="212"/>
        <v>32.831312193586641</v>
      </c>
      <c r="Q380" s="78">
        <v>8.3467094703049796</v>
      </c>
      <c r="R380" s="78"/>
      <c r="S380" s="6"/>
      <c r="AC380" s="3"/>
    </row>
    <row r="381" spans="2:29">
      <c r="C381" s="19" t="s">
        <v>53</v>
      </c>
      <c r="D381" s="20">
        <f t="shared" si="219"/>
        <v>747.19621861500013</v>
      </c>
      <c r="E381" s="20">
        <f t="shared" si="214"/>
        <v>586.95696670463485</v>
      </c>
      <c r="F381" s="20">
        <f t="shared" si="220"/>
        <v>439.78588500000006</v>
      </c>
      <c r="G381" s="20">
        <f t="shared" si="221"/>
        <v>237.72210000000001</v>
      </c>
      <c r="H381" s="6"/>
      <c r="I381" s="20">
        <v>135.30000000000001</v>
      </c>
      <c r="J381" s="25">
        <f>(G381/G368-1)*100</f>
        <v>8.500400962309552</v>
      </c>
      <c r="K381" s="20">
        <f t="shared" si="222"/>
        <v>0.22222222222223476</v>
      </c>
      <c r="L381" s="38">
        <f t="shared" si="206"/>
        <v>61.925837391770806</v>
      </c>
      <c r="M381" s="39">
        <f t="shared" si="195"/>
        <v>8.500400962309552</v>
      </c>
      <c r="N381" s="9"/>
      <c r="O381" s="9"/>
      <c r="P381" s="78">
        <f t="shared" si="212"/>
        <v>32.904270665127953</v>
      </c>
      <c r="Q381" s="78">
        <v>8.500400962309552</v>
      </c>
      <c r="R381" s="78"/>
      <c r="S381" s="6"/>
      <c r="AC381" s="3"/>
    </row>
    <row r="382" spans="2:29">
      <c r="C382" s="19" t="s">
        <v>54</v>
      </c>
      <c r="D382" s="20">
        <f t="shared" si="219"/>
        <v>748.85297297999989</v>
      </c>
      <c r="E382" s="20">
        <f t="shared" si="214"/>
        <v>588.25842339355847</v>
      </c>
      <c r="F382" s="20">
        <f t="shared" si="220"/>
        <v>440.76101999999992</v>
      </c>
      <c r="G382" s="20">
        <f t="shared" si="221"/>
        <v>238.24919999999997</v>
      </c>
      <c r="H382" s="20">
        <f>SUM(F371:F382)/12</f>
        <v>427.84048124999998</v>
      </c>
      <c r="I382" s="20">
        <v>135.6</v>
      </c>
      <c r="J382" s="25">
        <f>(G382/G369-1)*100</f>
        <v>8.4799999999999986</v>
      </c>
      <c r="K382" s="20">
        <f t="shared" si="222"/>
        <v>0.22172949002214892</v>
      </c>
      <c r="L382" s="38">
        <f t="shared" si="206"/>
        <v>62.063145235211529</v>
      </c>
      <c r="M382" s="39">
        <f t="shared" ref="M382:M395" si="223">(G382/G369-1)*100</f>
        <v>8.4799999999999986</v>
      </c>
      <c r="N382" s="39">
        <f>SUM(J371:J382)/12</f>
        <v>8.5334609012939815</v>
      </c>
      <c r="O382" s="39"/>
      <c r="P382" s="78">
        <f t="shared" si="212"/>
        <v>32.977229136669251</v>
      </c>
      <c r="Q382" s="78">
        <v>8.4799999999999986</v>
      </c>
      <c r="R382" s="79"/>
      <c r="S382" s="42"/>
      <c r="AC382" s="3"/>
    </row>
    <row r="383" spans="2:29">
      <c r="D383" s="6"/>
      <c r="E383" s="20"/>
      <c r="F383" s="6"/>
      <c r="G383" s="6"/>
      <c r="H383" s="6"/>
      <c r="I383" s="6"/>
      <c r="J383" s="9"/>
      <c r="K383" s="6"/>
      <c r="L383" s="38"/>
      <c r="M383" s="39"/>
      <c r="N383" s="38"/>
      <c r="O383" s="38"/>
      <c r="R383" s="78"/>
      <c r="S383" s="42"/>
      <c r="AC383" s="3"/>
    </row>
    <row r="384" spans="2:29">
      <c r="B384" s="26">
        <v>2001</v>
      </c>
      <c r="C384" s="19" t="s">
        <v>43</v>
      </c>
      <c r="D384" s="20">
        <f t="shared" ref="D384:D395" si="224">(F384*1.699)</f>
        <v>752.16648170999997</v>
      </c>
      <c r="E384" s="20">
        <f t="shared" si="214"/>
        <v>590.86133677140617</v>
      </c>
      <c r="F384" s="20">
        <f t="shared" ref="F384:F395" si="225">$F$264*G384/100</f>
        <v>442.71128999999996</v>
      </c>
      <c r="G384" s="20">
        <f t="shared" ref="G384:G395" si="226">I384*1.757</f>
        <v>239.30339999999995</v>
      </c>
      <c r="H384" s="6"/>
      <c r="I384" s="20">
        <v>136.19999999999999</v>
      </c>
      <c r="J384" s="25">
        <f>(G384/G371-1)*100</f>
        <v>8.0095162569389302</v>
      </c>
      <c r="K384" s="20">
        <f>(G384/G382-1)*100</f>
        <v>0.44247787610618428</v>
      </c>
      <c r="L384" s="38">
        <f t="shared" si="206"/>
        <v>62.33776092209299</v>
      </c>
      <c r="M384" s="39">
        <f t="shared" si="223"/>
        <v>8.0095162569389302</v>
      </c>
      <c r="N384" s="38"/>
      <c r="O384" s="38"/>
      <c r="P384" s="78">
        <f t="shared" si="212"/>
        <v>33.123146079751855</v>
      </c>
      <c r="Q384" s="78">
        <v>8.0095162569389302</v>
      </c>
      <c r="R384" s="78"/>
      <c r="S384" s="42"/>
      <c r="AC384" s="3"/>
    </row>
    <row r="385" spans="2:29">
      <c r="C385" s="19" t="s">
        <v>44</v>
      </c>
      <c r="D385" s="20">
        <f t="shared" si="224"/>
        <v>753.27098462000004</v>
      </c>
      <c r="E385" s="20">
        <f t="shared" si="214"/>
        <v>591.72897456402211</v>
      </c>
      <c r="F385" s="20">
        <f t="shared" si="225"/>
        <v>443.36138</v>
      </c>
      <c r="G385" s="20">
        <f t="shared" si="226"/>
        <v>239.65479999999999</v>
      </c>
      <c r="H385" s="6"/>
      <c r="I385" s="20">
        <v>136.4</v>
      </c>
      <c r="J385" s="25">
        <f>(G385/G372-1)*100</f>
        <v>7.401574803149602</v>
      </c>
      <c r="K385" s="20">
        <f>(G385/G384-1)*100</f>
        <v>0.14684287812043451</v>
      </c>
      <c r="L385" s="38">
        <f t="shared" si="206"/>
        <v>62.429299484386824</v>
      </c>
      <c r="M385" s="39">
        <f t="shared" si="223"/>
        <v>7.401574803149602</v>
      </c>
      <c r="N385" s="38"/>
      <c r="O385" s="38"/>
      <c r="P385" s="78">
        <f t="shared" si="212"/>
        <v>33.171785060779399</v>
      </c>
      <c r="Q385" s="78">
        <v>7.4015748031496242</v>
      </c>
      <c r="R385" s="78"/>
      <c r="S385" s="42"/>
      <c r="AC385" s="3"/>
    </row>
    <row r="386" spans="2:29">
      <c r="C386" s="19" t="s">
        <v>45</v>
      </c>
      <c r="D386" s="20">
        <f t="shared" si="224"/>
        <v>759.89800207999997</v>
      </c>
      <c r="E386" s="20">
        <f t="shared" si="214"/>
        <v>596.93480131971717</v>
      </c>
      <c r="F386" s="20">
        <f t="shared" si="225"/>
        <v>447.26191999999998</v>
      </c>
      <c r="G386" s="20">
        <f t="shared" si="226"/>
        <v>241.76319999999998</v>
      </c>
      <c r="H386" s="9"/>
      <c r="I386" s="20">
        <v>137.6</v>
      </c>
      <c r="J386" s="25">
        <f>(G386/G373-1)*100</f>
        <v>7.3322932917316841</v>
      </c>
      <c r="K386" s="20">
        <f t="shared" ref="K386:K395" si="227">(G386/G385-1)*100</f>
        <v>0.87976539589442737</v>
      </c>
      <c r="L386" s="38">
        <f t="shared" si="206"/>
        <v>62.978530858149753</v>
      </c>
      <c r="M386" s="39">
        <f t="shared" si="223"/>
        <v>7.3322932917316841</v>
      </c>
      <c r="N386" s="38"/>
      <c r="O386" s="38"/>
      <c r="P386" s="78">
        <f t="shared" si="212"/>
        <v>33.463618946944614</v>
      </c>
      <c r="Q386" s="78">
        <v>7.3322932917316841</v>
      </c>
      <c r="R386" s="78"/>
      <c r="S386" s="42"/>
      <c r="AC386" s="3"/>
    </row>
    <row r="387" spans="2:29">
      <c r="C387" s="19" t="s">
        <v>46</v>
      </c>
      <c r="D387" s="20">
        <f t="shared" si="224"/>
        <v>763.21151080999982</v>
      </c>
      <c r="E387" s="20">
        <f t="shared" si="214"/>
        <v>599.53771469756475</v>
      </c>
      <c r="F387" s="20">
        <f t="shared" si="225"/>
        <v>449.21218999999991</v>
      </c>
      <c r="G387" s="20">
        <f t="shared" si="226"/>
        <v>242.81739999999996</v>
      </c>
      <c r="H387" s="6"/>
      <c r="I387" s="20">
        <v>138.19999999999999</v>
      </c>
      <c r="J387" s="25">
        <f>(G387/G374-1)*100</f>
        <v>6.4714946070878021</v>
      </c>
      <c r="K387" s="20">
        <f t="shared" si="227"/>
        <v>0.43604651162789665</v>
      </c>
      <c r="L387" s="38">
        <f t="shared" si="206"/>
        <v>63.253146545031214</v>
      </c>
      <c r="M387" s="39">
        <f t="shared" si="223"/>
        <v>6.4714946070878021</v>
      </c>
      <c r="N387" s="38"/>
      <c r="O387" s="38"/>
      <c r="P387" s="78">
        <f t="shared" si="212"/>
        <v>33.609535890027217</v>
      </c>
      <c r="Q387" s="78">
        <v>6.4714946070878243</v>
      </c>
      <c r="R387" s="78"/>
      <c r="S387" s="42"/>
      <c r="AC387" s="3"/>
    </row>
    <row r="388" spans="2:29">
      <c r="C388" s="19" t="s">
        <v>47</v>
      </c>
      <c r="D388" s="20">
        <f t="shared" si="224"/>
        <v>773.70428845499987</v>
      </c>
      <c r="E388" s="20">
        <f t="shared" si="214"/>
        <v>607.78027372741553</v>
      </c>
      <c r="F388" s="20">
        <f t="shared" si="225"/>
        <v>455.38804499999992</v>
      </c>
      <c r="G388" s="20">
        <f t="shared" si="226"/>
        <v>246.15569999999997</v>
      </c>
      <c r="H388" s="6"/>
      <c r="I388" s="20">
        <v>140.1</v>
      </c>
      <c r="J388" s="25">
        <f>(G388/G375-1)*100</f>
        <v>7.274119448698313</v>
      </c>
      <c r="K388" s="20">
        <f t="shared" si="227"/>
        <v>1.3748191027496359</v>
      </c>
      <c r="L388" s="38">
        <f t="shared" si="206"/>
        <v>64.122762886822528</v>
      </c>
      <c r="M388" s="39">
        <f t="shared" si="223"/>
        <v>7.274119448698313</v>
      </c>
      <c r="N388" s="38"/>
      <c r="O388" s="38"/>
      <c r="P388" s="78">
        <f t="shared" si="212"/>
        <v>34.071606209788804</v>
      </c>
      <c r="Q388" s="78">
        <v>7.2741194486982907</v>
      </c>
      <c r="R388" s="78"/>
      <c r="S388" s="42"/>
      <c r="AC388" s="3"/>
    </row>
    <row r="389" spans="2:29">
      <c r="C389" s="19" t="s">
        <v>48</v>
      </c>
      <c r="D389" s="20">
        <f t="shared" si="224"/>
        <v>775.91329427500011</v>
      </c>
      <c r="E389" s="20">
        <f t="shared" si="214"/>
        <v>609.51554931264741</v>
      </c>
      <c r="F389" s="20">
        <f t="shared" si="225"/>
        <v>456.68822500000005</v>
      </c>
      <c r="G389" s="20">
        <f t="shared" si="226"/>
        <v>246.85849999999999</v>
      </c>
      <c r="H389" s="25">
        <f>SUM(I377:I389)/12</f>
        <v>136.29166666666666</v>
      </c>
      <c r="I389" s="20">
        <v>140.5</v>
      </c>
      <c r="J389" s="25">
        <v>7.1</v>
      </c>
      <c r="K389" s="20">
        <f t="shared" si="227"/>
        <v>0.2855103497501954</v>
      </c>
      <c r="L389" s="38">
        <f t="shared" si="206"/>
        <v>64.305840011410183</v>
      </c>
      <c r="M389" s="39">
        <f t="shared" si="223"/>
        <v>7.0068545316069875</v>
      </c>
      <c r="N389" s="43"/>
      <c r="O389" s="43"/>
      <c r="P389" s="78">
        <f t="shared" si="212"/>
        <v>34.168884171843885</v>
      </c>
      <c r="Q389" s="78">
        <v>7.0068545316070097</v>
      </c>
      <c r="R389" s="80"/>
      <c r="S389" s="42"/>
      <c r="AC389" s="3"/>
    </row>
    <row r="390" spans="2:29">
      <c r="C390" s="19" t="s">
        <v>49</v>
      </c>
      <c r="D390" s="20">
        <f t="shared" si="224"/>
        <v>779.22680300499997</v>
      </c>
      <c r="E390" s="20">
        <f t="shared" si="214"/>
        <v>612.11846269049488</v>
      </c>
      <c r="F390" s="20">
        <f t="shared" si="225"/>
        <v>458.63849499999998</v>
      </c>
      <c r="G390" s="20">
        <f t="shared" si="226"/>
        <v>247.91269999999997</v>
      </c>
      <c r="H390" s="6"/>
      <c r="I390" s="20">
        <v>141.1</v>
      </c>
      <c r="J390" s="25">
        <f t="shared" ref="J390:J395" si="228">(G390/G377-1)*100</f>
        <v>5.9309309309309333</v>
      </c>
      <c r="K390" s="20">
        <f t="shared" si="227"/>
        <v>0.4270462633451988</v>
      </c>
      <c r="L390" s="38">
        <f t="shared" si="206"/>
        <v>64.580455698291644</v>
      </c>
      <c r="M390" s="39">
        <f t="shared" si="223"/>
        <v>5.9309309309309333</v>
      </c>
      <c r="N390" s="38"/>
      <c r="O390" s="38"/>
      <c r="P390" s="78">
        <f t="shared" si="212"/>
        <v>34.314801114926482</v>
      </c>
      <c r="Q390" s="78">
        <v>5.9309309309309111</v>
      </c>
      <c r="R390" s="78"/>
      <c r="S390" s="42"/>
      <c r="AC390" s="3"/>
    </row>
    <row r="391" spans="2:29">
      <c r="C391" s="19" t="s">
        <v>50</v>
      </c>
      <c r="D391" s="20">
        <f t="shared" si="224"/>
        <v>781.43580882499998</v>
      </c>
      <c r="E391" s="20">
        <f t="shared" si="214"/>
        <v>613.85373827572664</v>
      </c>
      <c r="F391" s="20">
        <f t="shared" si="225"/>
        <v>459.93867499999999</v>
      </c>
      <c r="G391" s="20">
        <f t="shared" si="226"/>
        <v>248.6155</v>
      </c>
      <c r="H391" s="6"/>
      <c r="I391" s="20">
        <v>141.5</v>
      </c>
      <c r="J391" s="25">
        <f t="shared" si="228"/>
        <v>5.9925093632958948</v>
      </c>
      <c r="K391" s="20">
        <f t="shared" si="227"/>
        <v>0.28348688873141015</v>
      </c>
      <c r="L391" s="38">
        <f t="shared" si="206"/>
        <v>64.763532822879284</v>
      </c>
      <c r="M391" s="39">
        <f t="shared" si="223"/>
        <v>5.9925093632958948</v>
      </c>
      <c r="N391" s="38"/>
      <c r="O391" s="38"/>
      <c r="P391" s="78">
        <f t="shared" si="212"/>
        <v>34.412079076981556</v>
      </c>
      <c r="Q391" s="78">
        <v>5.9925093632958726</v>
      </c>
      <c r="R391" s="78"/>
      <c r="S391" s="42"/>
      <c r="AC391" s="3"/>
    </row>
    <row r="392" spans="2:29">
      <c r="C392" s="19" t="s">
        <v>51</v>
      </c>
      <c r="D392" s="20">
        <f t="shared" si="224"/>
        <v>784.74931755499995</v>
      </c>
      <c r="E392" s="20">
        <f t="shared" si="214"/>
        <v>616.45665165357423</v>
      </c>
      <c r="F392" s="20">
        <f t="shared" si="225"/>
        <v>461.88894499999992</v>
      </c>
      <c r="G392" s="20">
        <f t="shared" si="226"/>
        <v>249.66969999999998</v>
      </c>
      <c r="H392" s="6"/>
      <c r="I392" s="20">
        <v>142.1</v>
      </c>
      <c r="J392" s="25">
        <f t="shared" si="228"/>
        <v>6.1239731142643805</v>
      </c>
      <c r="K392" s="20">
        <f t="shared" si="227"/>
        <v>0.42402826855123532</v>
      </c>
      <c r="L392" s="38">
        <f t="shared" si="206"/>
        <v>65.038148509760759</v>
      </c>
      <c r="M392" s="39">
        <f t="shared" si="223"/>
        <v>6.1239731142643805</v>
      </c>
      <c r="N392" s="38"/>
      <c r="O392" s="38"/>
      <c r="P392" s="78">
        <f t="shared" si="212"/>
        <v>34.557996020064166</v>
      </c>
      <c r="Q392" s="78">
        <v>6.1239731142643805</v>
      </c>
      <c r="R392" s="78"/>
      <c r="S392" s="42"/>
      <c r="AC392" s="3"/>
    </row>
    <row r="393" spans="2:29">
      <c r="C393" s="19" t="s">
        <v>52</v>
      </c>
      <c r="D393" s="20">
        <f t="shared" si="224"/>
        <v>788.61507774000006</v>
      </c>
      <c r="E393" s="20">
        <f t="shared" si="214"/>
        <v>619.49338392772984</v>
      </c>
      <c r="F393" s="20">
        <f t="shared" si="225"/>
        <v>464.16426000000001</v>
      </c>
      <c r="G393" s="20">
        <f t="shared" si="226"/>
        <v>250.89959999999999</v>
      </c>
      <c r="H393" s="6"/>
      <c r="I393" s="20">
        <v>142.80000000000001</v>
      </c>
      <c r="J393" s="25">
        <f t="shared" si="228"/>
        <v>5.7777777777777706</v>
      </c>
      <c r="K393" s="20">
        <f t="shared" si="227"/>
        <v>0.49261083743843415</v>
      </c>
      <c r="L393" s="38">
        <f t="shared" si="206"/>
        <v>65.358533477789138</v>
      </c>
      <c r="M393" s="39">
        <f t="shared" si="223"/>
        <v>5.7777777777777706</v>
      </c>
      <c r="N393" s="38"/>
      <c r="O393" s="38"/>
      <c r="P393" s="78">
        <f t="shared" si="212"/>
        <v>34.728232453660539</v>
      </c>
      <c r="Q393" s="78">
        <v>5.7777777777777928</v>
      </c>
      <c r="R393" s="78"/>
      <c r="S393" s="42"/>
      <c r="AC393" s="3"/>
    </row>
    <row r="394" spans="2:29">
      <c r="C394" s="19" t="s">
        <v>53</v>
      </c>
      <c r="D394" s="20">
        <f t="shared" si="224"/>
        <v>790.82408355999996</v>
      </c>
      <c r="E394" s="20">
        <f t="shared" si="214"/>
        <v>621.22865951296149</v>
      </c>
      <c r="F394" s="20">
        <f t="shared" si="225"/>
        <v>465.46443999999997</v>
      </c>
      <c r="G394" s="20">
        <f t="shared" si="226"/>
        <v>251.60239999999996</v>
      </c>
      <c r="H394" s="6"/>
      <c r="I394" s="20">
        <v>143.19999999999999</v>
      </c>
      <c r="J394" s="25">
        <f t="shared" si="228"/>
        <v>5.8388765705838619</v>
      </c>
      <c r="K394" s="20">
        <f t="shared" si="227"/>
        <v>0.28011204481790397</v>
      </c>
      <c r="L394" s="38">
        <f t="shared" si="206"/>
        <v>65.541610602376778</v>
      </c>
      <c r="M394" s="39">
        <f t="shared" si="223"/>
        <v>5.8388765705838619</v>
      </c>
      <c r="N394" s="38"/>
      <c r="O394" s="38"/>
      <c r="P394" s="78">
        <f t="shared" si="212"/>
        <v>34.825510415715613</v>
      </c>
      <c r="Q394" s="78">
        <v>5.8388765705838841</v>
      </c>
      <c r="R394" s="78"/>
      <c r="S394" s="42"/>
      <c r="AC394" s="3"/>
    </row>
    <row r="395" spans="2:29">
      <c r="C395" s="19" t="s">
        <v>54</v>
      </c>
      <c r="D395" s="20">
        <f t="shared" si="224"/>
        <v>791.92858647000003</v>
      </c>
      <c r="E395" s="20">
        <f t="shared" si="214"/>
        <v>622.09629730557742</v>
      </c>
      <c r="F395" s="20">
        <f t="shared" si="225"/>
        <v>466.11453</v>
      </c>
      <c r="G395" s="20">
        <f t="shared" si="226"/>
        <v>251.9538</v>
      </c>
      <c r="H395" s="20">
        <f>SUM(F384:F395)/12</f>
        <v>455.90269958333323</v>
      </c>
      <c r="I395" s="20">
        <v>143.4</v>
      </c>
      <c r="J395" s="25">
        <f t="shared" si="228"/>
        <v>5.752212389380551</v>
      </c>
      <c r="K395" s="20">
        <f t="shared" si="227"/>
        <v>0.13966480446929719</v>
      </c>
      <c r="L395" s="38">
        <f t="shared" si="206"/>
        <v>65.633149164670598</v>
      </c>
      <c r="M395" s="39">
        <f t="shared" si="223"/>
        <v>5.752212389380551</v>
      </c>
      <c r="N395" s="39">
        <f>SUM(J384:J395)/12</f>
        <v>6.5837732128199766</v>
      </c>
      <c r="O395" s="39"/>
      <c r="P395" s="78">
        <f t="shared" si="212"/>
        <v>34.87414939674315</v>
      </c>
      <c r="Q395" s="78">
        <v>5.752212389380551</v>
      </c>
      <c r="R395" s="79"/>
      <c r="S395" s="42"/>
      <c r="AC395" s="3"/>
    </row>
    <row r="396" spans="2:29">
      <c r="D396" s="6"/>
      <c r="E396" s="20"/>
      <c r="F396" s="6"/>
      <c r="G396" s="6"/>
      <c r="H396" s="6"/>
      <c r="I396" s="6"/>
      <c r="J396" s="9"/>
      <c r="K396" s="6"/>
      <c r="L396" s="38"/>
      <c r="M396" s="38"/>
      <c r="N396" s="42"/>
      <c r="O396" s="42"/>
      <c r="R396" s="78"/>
      <c r="S396" s="42"/>
      <c r="AC396" s="3"/>
    </row>
    <row r="397" spans="2:29">
      <c r="B397" s="26">
        <v>2002</v>
      </c>
      <c r="C397" s="19" t="s">
        <v>43</v>
      </c>
      <c r="D397" s="20">
        <f t="shared" ref="D397:D459" si="229">(F397*1.699)</f>
        <v>794.68984374500008</v>
      </c>
      <c r="E397" s="20">
        <f t="shared" si="214"/>
        <v>624.2653917871171</v>
      </c>
      <c r="F397" s="20">
        <f t="shared" ref="F397:F450" si="230">$F$264*G397/100</f>
        <v>467.739755</v>
      </c>
      <c r="G397" s="20">
        <f t="shared" ref="G397:G450" si="231">I397*1.757</f>
        <v>252.8323</v>
      </c>
      <c r="H397" s="6"/>
      <c r="I397" s="20">
        <v>143.9</v>
      </c>
      <c r="J397" s="25">
        <v>5.7</v>
      </c>
      <c r="K397" s="20">
        <f>(I397/I395-1)*100</f>
        <v>0.34867503486750717</v>
      </c>
      <c r="L397" s="38">
        <f t="shared" ref="L397:L455" si="232">I397/$S$3</f>
        <v>65.861995570405156</v>
      </c>
      <c r="M397" s="39">
        <v>5.7</v>
      </c>
      <c r="N397" s="42"/>
      <c r="O397" s="42"/>
      <c r="P397" s="78">
        <f t="shared" si="212"/>
        <v>34.995746849311985</v>
      </c>
      <c r="Q397" s="78">
        <v>5.6534508076358403</v>
      </c>
      <c r="R397" s="78"/>
      <c r="S397" s="42"/>
      <c r="AC397" s="3"/>
    </row>
    <row r="398" spans="2:29">
      <c r="C398" s="19" t="s">
        <v>44</v>
      </c>
      <c r="D398" s="20">
        <f t="shared" si="229"/>
        <v>795.79434665500003</v>
      </c>
      <c r="E398" s="20">
        <f t="shared" si="214"/>
        <v>625.13302957973303</v>
      </c>
      <c r="F398" s="20">
        <f t="shared" si="230"/>
        <v>468.38984499999998</v>
      </c>
      <c r="G398" s="20">
        <f t="shared" si="231"/>
        <v>253.18369999999999</v>
      </c>
      <c r="H398" s="6"/>
      <c r="I398" s="20">
        <v>144.1</v>
      </c>
      <c r="J398" s="25">
        <v>5.7</v>
      </c>
      <c r="K398" s="20">
        <f>(I398/I397-1)*100</f>
        <v>0.13898540653229929</v>
      </c>
      <c r="L398" s="38">
        <f t="shared" si="232"/>
        <v>65.953534132698977</v>
      </c>
      <c r="M398" s="39">
        <v>5.7</v>
      </c>
      <c r="N398" s="42"/>
      <c r="O398" s="42"/>
      <c r="P398" s="78">
        <f t="shared" si="212"/>
        <v>35.044385830339522</v>
      </c>
      <c r="Q398" s="78">
        <v>5.6451612903225756</v>
      </c>
      <c r="R398" s="78"/>
      <c r="S398" s="42"/>
      <c r="AC398" s="3"/>
    </row>
    <row r="399" spans="2:29">
      <c r="C399" s="19" t="s">
        <v>45</v>
      </c>
      <c r="D399" s="20">
        <f t="shared" si="229"/>
        <v>806.28712430000007</v>
      </c>
      <c r="E399" s="20">
        <f t="shared" si="214"/>
        <v>633.37558860958382</v>
      </c>
      <c r="F399" s="20">
        <f t="shared" si="230"/>
        <v>474.56569999999999</v>
      </c>
      <c r="G399" s="20">
        <f t="shared" si="231"/>
        <v>256.52199999999999</v>
      </c>
      <c r="H399" s="6"/>
      <c r="I399" s="20">
        <v>146</v>
      </c>
      <c r="J399" s="25">
        <v>6.1</v>
      </c>
      <c r="K399" s="20">
        <f t="shared" ref="K399:K408" si="233">(I399/I398-1)*100</f>
        <v>1.3185287994448291</v>
      </c>
      <c r="L399" s="38">
        <f t="shared" si="232"/>
        <v>66.823150474490291</v>
      </c>
      <c r="M399" s="39">
        <v>6.1</v>
      </c>
      <c r="N399" s="42"/>
      <c r="O399" s="42"/>
      <c r="P399" s="78">
        <f t="shared" si="212"/>
        <v>35.506456150101116</v>
      </c>
      <c r="Q399" s="78">
        <v>6.1046511627906863</v>
      </c>
      <c r="R399" s="78"/>
      <c r="S399" s="42"/>
      <c r="AC399" s="3"/>
    </row>
    <row r="400" spans="2:29">
      <c r="C400" s="19" t="s">
        <v>46</v>
      </c>
      <c r="D400" s="20">
        <f t="shared" si="229"/>
        <v>816.22765048999997</v>
      </c>
      <c r="E400" s="20">
        <f t="shared" si="214"/>
        <v>641.18432874312646</v>
      </c>
      <c r="F400" s="20">
        <f t="shared" si="230"/>
        <v>480.41650999999996</v>
      </c>
      <c r="G400" s="20">
        <f t="shared" si="231"/>
        <v>259.68459999999999</v>
      </c>
      <c r="H400" s="6"/>
      <c r="I400" s="20">
        <v>147.80000000000001</v>
      </c>
      <c r="J400" s="25">
        <v>6.9</v>
      </c>
      <c r="K400" s="20">
        <f t="shared" si="233"/>
        <v>1.2328767123287676</v>
      </c>
      <c r="L400" s="38">
        <f t="shared" si="232"/>
        <v>67.646997535134702</v>
      </c>
      <c r="M400" s="39">
        <v>6.9</v>
      </c>
      <c r="N400" s="42"/>
      <c r="O400" s="42"/>
      <c r="P400" s="78">
        <f t="shared" si="212"/>
        <v>35.944206979348941</v>
      </c>
      <c r="Q400" s="78">
        <v>6.9464544138929218</v>
      </c>
      <c r="R400" s="78"/>
      <c r="S400" s="42"/>
      <c r="AC400" s="3"/>
    </row>
    <row r="401" spans="2:29">
      <c r="C401" s="19" t="s">
        <v>47</v>
      </c>
      <c r="D401" s="20">
        <f t="shared" si="229"/>
        <v>818.43665630999999</v>
      </c>
      <c r="E401" s="20">
        <f t="shared" si="214"/>
        <v>642.91960432835822</v>
      </c>
      <c r="F401" s="20">
        <f t="shared" si="230"/>
        <v>481.71668999999997</v>
      </c>
      <c r="G401" s="20">
        <f t="shared" si="231"/>
        <v>260.38739999999996</v>
      </c>
      <c r="H401" s="6"/>
      <c r="I401" s="6">
        <v>148.19999999999999</v>
      </c>
      <c r="J401" s="9">
        <v>5.8</v>
      </c>
      <c r="K401" s="20">
        <f t="shared" si="233"/>
        <v>0.27063599458725385</v>
      </c>
      <c r="L401" s="38">
        <f t="shared" si="232"/>
        <v>67.830074659722328</v>
      </c>
      <c r="M401" s="38">
        <v>5.8</v>
      </c>
      <c r="N401" s="42"/>
      <c r="O401" s="42"/>
      <c r="P401" s="78">
        <f t="shared" si="212"/>
        <v>36.041484941404001</v>
      </c>
      <c r="Q401" s="78">
        <v>5.7815845824411127</v>
      </c>
      <c r="R401" s="78"/>
      <c r="S401" s="42"/>
      <c r="AC401" s="3"/>
    </row>
    <row r="402" spans="2:29">
      <c r="C402" s="19" t="s">
        <v>48</v>
      </c>
      <c r="D402" s="20">
        <f t="shared" si="229"/>
        <v>821.75016503999996</v>
      </c>
      <c r="E402" s="20">
        <f t="shared" si="214"/>
        <v>645.5225177062058</v>
      </c>
      <c r="F402" s="20">
        <f t="shared" si="230"/>
        <v>483.66695999999996</v>
      </c>
      <c r="G402" s="20">
        <f t="shared" si="231"/>
        <v>261.44159999999999</v>
      </c>
      <c r="H402" s="6"/>
      <c r="I402" s="6">
        <v>148.80000000000001</v>
      </c>
      <c r="J402" s="9">
        <v>5.9</v>
      </c>
      <c r="K402" s="20">
        <f t="shared" si="233"/>
        <v>0.40485829959515662</v>
      </c>
      <c r="L402" s="38">
        <f t="shared" si="232"/>
        <v>68.104690346603803</v>
      </c>
      <c r="M402" s="38">
        <v>5.9</v>
      </c>
      <c r="N402" s="42">
        <f>((I402/I389)-1)*100</f>
        <v>5.9074733096085463</v>
      </c>
      <c r="O402" s="42"/>
      <c r="P402" s="78">
        <f t="shared" si="212"/>
        <v>36.187401884486611</v>
      </c>
      <c r="Q402" s="78">
        <v>5.9074733096085241</v>
      </c>
      <c r="R402" s="78"/>
      <c r="S402" s="42"/>
      <c r="AC402" s="3"/>
    </row>
    <row r="403" spans="2:29">
      <c r="C403" s="19" t="s">
        <v>49</v>
      </c>
      <c r="D403" s="20">
        <f t="shared" si="229"/>
        <v>848.2582348799998</v>
      </c>
      <c r="E403" s="20">
        <f t="shared" si="214"/>
        <v>666.34582472898649</v>
      </c>
      <c r="F403" s="20">
        <f t="shared" si="230"/>
        <v>499.26911999999987</v>
      </c>
      <c r="G403" s="20">
        <f t="shared" si="231"/>
        <v>269.87519999999995</v>
      </c>
      <c r="H403" s="6"/>
      <c r="I403" s="6">
        <v>153.6</v>
      </c>
      <c r="J403" s="9">
        <v>5.9</v>
      </c>
      <c r="K403" s="20">
        <f t="shared" si="233"/>
        <v>3.2258064516129004</v>
      </c>
      <c r="L403" s="38">
        <f t="shared" si="232"/>
        <v>70.301615841655533</v>
      </c>
      <c r="M403" s="38">
        <v>8.8000000000000007</v>
      </c>
      <c r="N403" s="42">
        <f>((I403/I390)-1)*100</f>
        <v>8.858965272856123</v>
      </c>
      <c r="O403" s="42"/>
      <c r="P403" s="78">
        <f t="shared" si="212"/>
        <v>37.35473742914747</v>
      </c>
      <c r="Q403" s="78">
        <v>8.8589652728561461</v>
      </c>
      <c r="R403" s="78"/>
      <c r="S403" s="42"/>
      <c r="AC403" s="3"/>
    </row>
    <row r="404" spans="2:29">
      <c r="C404" s="19" t="s">
        <v>50</v>
      </c>
      <c r="D404" s="20">
        <f t="shared" si="229"/>
        <v>858.75101252500008</v>
      </c>
      <c r="E404" s="20">
        <f t="shared" si="214"/>
        <v>674.58838375883749</v>
      </c>
      <c r="F404" s="20">
        <f t="shared" si="230"/>
        <v>505.44497500000006</v>
      </c>
      <c r="G404" s="20">
        <f t="shared" si="231"/>
        <v>273.21350000000001</v>
      </c>
      <c r="H404" s="6"/>
      <c r="I404" s="6">
        <v>155.5</v>
      </c>
      <c r="J404" s="9">
        <v>9.9</v>
      </c>
      <c r="K404" s="20">
        <f t="shared" si="233"/>
        <v>1.2369791666666741</v>
      </c>
      <c r="L404" s="38">
        <f t="shared" si="232"/>
        <v>71.171232183446847</v>
      </c>
      <c r="M404" s="38">
        <v>9.9</v>
      </c>
      <c r="N404" s="42"/>
      <c r="O404" s="42"/>
      <c r="P404" s="78">
        <f t="shared" si="212"/>
        <v>37.816807748909056</v>
      </c>
      <c r="Q404" s="78">
        <v>9.8939929328621723</v>
      </c>
      <c r="R404" s="78"/>
      <c r="S404" s="42"/>
      <c r="AC404" s="3"/>
    </row>
    <row r="405" spans="2:29">
      <c r="C405" s="19" t="s">
        <v>51</v>
      </c>
      <c r="D405" s="20">
        <f t="shared" si="229"/>
        <v>864.27352707499995</v>
      </c>
      <c r="E405" s="20">
        <f t="shared" si="214"/>
        <v>678.92657272191673</v>
      </c>
      <c r="F405" s="20">
        <f t="shared" si="230"/>
        <v>508.69542499999994</v>
      </c>
      <c r="G405" s="20">
        <f t="shared" si="231"/>
        <v>274.97049999999996</v>
      </c>
      <c r="H405" s="6"/>
      <c r="I405" s="6">
        <v>156.5</v>
      </c>
      <c r="J405" s="9">
        <v>10.1</v>
      </c>
      <c r="K405" s="20">
        <f t="shared" si="233"/>
        <v>0.64308681672025081</v>
      </c>
      <c r="L405" s="38">
        <f t="shared" si="232"/>
        <v>71.628924994915963</v>
      </c>
      <c r="M405" s="38">
        <v>10.1</v>
      </c>
      <c r="N405" s="42"/>
      <c r="O405" s="42"/>
      <c r="P405" s="78">
        <f t="shared" si="212"/>
        <v>38.060002654046741</v>
      </c>
      <c r="Q405" s="78">
        <v>10.13370865587615</v>
      </c>
      <c r="R405" s="78"/>
      <c r="S405" s="42"/>
      <c r="AC405" s="3"/>
    </row>
    <row r="406" spans="2:29">
      <c r="C406" s="19" t="s">
        <v>52</v>
      </c>
      <c r="D406" s="20">
        <f t="shared" si="229"/>
        <v>867.58703580500003</v>
      </c>
      <c r="E406" s="20">
        <f t="shared" si="214"/>
        <v>681.52948609976443</v>
      </c>
      <c r="F406" s="20">
        <f t="shared" si="230"/>
        <v>510.64569499999999</v>
      </c>
      <c r="G406" s="20">
        <f t="shared" si="231"/>
        <v>276.0247</v>
      </c>
      <c r="H406" s="6"/>
      <c r="I406" s="6">
        <v>157.1</v>
      </c>
      <c r="J406" s="9">
        <v>10</v>
      </c>
      <c r="K406" s="20">
        <f t="shared" si="233"/>
        <v>0.38338658146963578</v>
      </c>
      <c r="L406" s="38">
        <f t="shared" si="232"/>
        <v>71.903540681797423</v>
      </c>
      <c r="M406" s="38">
        <v>10</v>
      </c>
      <c r="N406" s="42"/>
      <c r="O406" s="42"/>
      <c r="P406" s="78">
        <f t="shared" si="212"/>
        <v>38.205919597129345</v>
      </c>
      <c r="Q406" s="78">
        <v>10.014005602240882</v>
      </c>
      <c r="R406" s="78"/>
      <c r="S406" s="42"/>
      <c r="AC406" s="3"/>
    </row>
    <row r="407" spans="2:29">
      <c r="C407" s="19" t="s">
        <v>53</v>
      </c>
      <c r="D407" s="20">
        <f t="shared" si="229"/>
        <v>878.63206490499977</v>
      </c>
      <c r="E407" s="20">
        <f t="shared" si="214"/>
        <v>690.20586402592289</v>
      </c>
      <c r="F407" s="20">
        <f t="shared" si="230"/>
        <v>517.14659499999982</v>
      </c>
      <c r="G407" s="20">
        <f t="shared" si="231"/>
        <v>279.53869999999995</v>
      </c>
      <c r="H407" s="6"/>
      <c r="I407" s="6">
        <v>159.1</v>
      </c>
      <c r="J407" s="9">
        <v>10.4</v>
      </c>
      <c r="K407" s="20">
        <f t="shared" si="233"/>
        <v>1.2730744748567835</v>
      </c>
      <c r="L407" s="38">
        <f t="shared" si="232"/>
        <v>72.818926304735655</v>
      </c>
      <c r="M407" s="38">
        <v>10.4</v>
      </c>
      <c r="N407" s="42"/>
      <c r="O407" s="42"/>
      <c r="P407" s="78">
        <f t="shared" si="212"/>
        <v>38.692309407404707</v>
      </c>
      <c r="Q407" s="78">
        <v>11.103351955307271</v>
      </c>
      <c r="R407" s="78"/>
      <c r="S407" s="42"/>
      <c r="AC407" s="3"/>
    </row>
    <row r="408" spans="2:29">
      <c r="C408" s="19" t="s">
        <v>54</v>
      </c>
      <c r="D408" s="20">
        <f t="shared" si="229"/>
        <v>880.84107072500001</v>
      </c>
      <c r="E408" s="20">
        <f t="shared" si="214"/>
        <v>691.94113961115477</v>
      </c>
      <c r="F408" s="20">
        <f t="shared" si="230"/>
        <v>518.446775</v>
      </c>
      <c r="G408" s="20">
        <f t="shared" si="231"/>
        <v>280.24149999999997</v>
      </c>
      <c r="H408" s="20">
        <f>SUM(F397:F408)/12</f>
        <v>493.01200375000002</v>
      </c>
      <c r="I408" s="6">
        <v>159.5</v>
      </c>
      <c r="J408" s="9">
        <v>10.6</v>
      </c>
      <c r="K408" s="20">
        <f t="shared" si="233"/>
        <v>0.25141420490257804</v>
      </c>
      <c r="L408" s="38">
        <f t="shared" si="232"/>
        <v>73.002003429323295</v>
      </c>
      <c r="M408" s="38">
        <v>10.6</v>
      </c>
      <c r="N408" s="39">
        <v>8</v>
      </c>
      <c r="O408" s="39"/>
      <c r="P408" s="78">
        <f t="shared" si="212"/>
        <v>38.789587369459774</v>
      </c>
      <c r="Q408" s="78">
        <v>11.22733612273359</v>
      </c>
      <c r="R408" s="79"/>
      <c r="S408" s="42"/>
      <c r="AC408" s="3"/>
    </row>
    <row r="409" spans="2:29">
      <c r="D409" s="6"/>
      <c r="E409" s="20"/>
      <c r="F409" s="6"/>
      <c r="G409" s="6"/>
      <c r="H409" s="6"/>
      <c r="I409" s="6"/>
      <c r="J409" s="9"/>
      <c r="K409" s="6"/>
      <c r="L409" s="38"/>
      <c r="M409" s="38"/>
      <c r="N409" s="42"/>
      <c r="O409" s="42"/>
      <c r="R409" s="78"/>
      <c r="S409" s="42"/>
      <c r="AC409" s="3"/>
    </row>
    <row r="410" spans="2:29">
      <c r="B410" s="26">
        <v>2003</v>
      </c>
      <c r="C410" s="19" t="s">
        <v>43</v>
      </c>
      <c r="D410" s="20">
        <f t="shared" si="229"/>
        <v>880.71266103708933</v>
      </c>
      <c r="E410" s="20">
        <f t="shared" si="214"/>
        <v>691.84026790030589</v>
      </c>
      <c r="F410" s="20">
        <f t="shared" si="230"/>
        <v>518.3711954308942</v>
      </c>
      <c r="G410" s="20">
        <f t="shared" si="231"/>
        <v>280.20064617886175</v>
      </c>
      <c r="H410" s="6"/>
      <c r="I410" s="6">
        <v>159.47674796747967</v>
      </c>
      <c r="J410" s="9">
        <v>10.801290596629798</v>
      </c>
      <c r="K410" s="6"/>
      <c r="L410" s="38">
        <f t="shared" si="232"/>
        <v>72.991361141186701</v>
      </c>
      <c r="M410" s="38">
        <v>10.801290596629798</v>
      </c>
      <c r="N410" s="42"/>
      <c r="O410" s="42"/>
      <c r="P410" s="78">
        <f t="shared" si="212"/>
        <v>38.78393259361674</v>
      </c>
      <c r="Q410" s="78">
        <v>10.824703243557821</v>
      </c>
      <c r="R410" s="78"/>
      <c r="S410" s="42"/>
      <c r="AC410" s="3"/>
    </row>
    <row r="411" spans="2:29">
      <c r="C411" s="19" t="s">
        <v>44</v>
      </c>
      <c r="D411" s="20">
        <f t="shared" si="229"/>
        <v>888.41903825141458</v>
      </c>
      <c r="E411" s="20">
        <f t="shared" si="214"/>
        <v>697.89398134439489</v>
      </c>
      <c r="F411" s="20">
        <f t="shared" si="230"/>
        <v>522.90702663414629</v>
      </c>
      <c r="G411" s="20">
        <f t="shared" si="231"/>
        <v>282.65244682926829</v>
      </c>
      <c r="H411" s="6"/>
      <c r="I411" s="6">
        <v>160.87219512195122</v>
      </c>
      <c r="J411" s="9">
        <v>11.616226570908328</v>
      </c>
      <c r="K411" s="6"/>
      <c r="L411" s="38">
        <f t="shared" si="232"/>
        <v>73.63004727257335</v>
      </c>
      <c r="M411" s="38">
        <v>11.616226570908328</v>
      </c>
      <c r="N411" s="42"/>
      <c r="O411" s="42"/>
      <c r="P411" s="78">
        <f t="shared" si="212"/>
        <v>39.123298231973095</v>
      </c>
      <c r="Q411" s="78">
        <v>11.639274893789908</v>
      </c>
      <c r="R411" s="78"/>
      <c r="S411" s="42"/>
      <c r="AC411" s="3"/>
    </row>
    <row r="412" spans="2:29">
      <c r="C412" s="19" t="s">
        <v>45</v>
      </c>
      <c r="D412" s="20">
        <f t="shared" si="229"/>
        <v>892.27222685857714</v>
      </c>
      <c r="E412" s="20">
        <f t="shared" si="214"/>
        <v>700.92083806643927</v>
      </c>
      <c r="F412" s="20">
        <f t="shared" si="230"/>
        <v>525.17494223577228</v>
      </c>
      <c r="G412" s="20">
        <f t="shared" si="231"/>
        <v>283.8783471544715</v>
      </c>
      <c r="H412" s="6"/>
      <c r="I412" s="6">
        <v>161.56991869918699</v>
      </c>
      <c r="J412" s="9">
        <v>10.646459809920428</v>
      </c>
      <c r="K412" s="6"/>
      <c r="L412" s="38">
        <f t="shared" si="232"/>
        <v>73.949390338266682</v>
      </c>
      <c r="M412" s="38">
        <v>10.646459809920428</v>
      </c>
      <c r="N412" s="42"/>
      <c r="O412" s="42"/>
      <c r="P412" s="78">
        <f t="shared" si="212"/>
        <v>39.292981051151266</v>
      </c>
      <c r="Q412" s="78">
        <v>10.664327876155454</v>
      </c>
      <c r="R412" s="78"/>
      <c r="S412" s="42"/>
      <c r="AC412" s="3"/>
    </row>
    <row r="413" spans="2:29">
      <c r="C413" s="19" t="s">
        <v>46</v>
      </c>
      <c r="D413" s="20">
        <f t="shared" si="229"/>
        <v>904.38224819537368</v>
      </c>
      <c r="E413" s="20">
        <f t="shared" si="214"/>
        <v>710.43381633572176</v>
      </c>
      <c r="F413" s="20">
        <f t="shared" si="230"/>
        <v>532.30267698373962</v>
      </c>
      <c r="G413" s="20">
        <f t="shared" si="231"/>
        <v>287.73117674796737</v>
      </c>
      <c r="H413" s="6"/>
      <c r="I413" s="6">
        <v>163.76276422764224</v>
      </c>
      <c r="J413" s="9">
        <v>10.786961309193121</v>
      </c>
      <c r="K413" s="6"/>
      <c r="L413" s="38">
        <f t="shared" si="232"/>
        <v>74.953039973302822</v>
      </c>
      <c r="M413" s="38">
        <v>10.786961309193121</v>
      </c>
      <c r="N413" s="42"/>
      <c r="O413" s="42"/>
      <c r="P413" s="78">
        <f t="shared" si="212"/>
        <v>39.82626991142552</v>
      </c>
      <c r="Q413" s="78">
        <v>10.800246432775506</v>
      </c>
      <c r="R413" s="78"/>
      <c r="S413" s="42"/>
      <c r="AC413" s="3"/>
    </row>
    <row r="414" spans="2:29">
      <c r="C414" s="19" t="s">
        <v>47</v>
      </c>
      <c r="D414" s="20">
        <f t="shared" si="229"/>
        <v>909.8868033484631</v>
      </c>
      <c r="E414" s="20">
        <f t="shared" si="214"/>
        <v>714.75789736721379</v>
      </c>
      <c r="F414" s="20">
        <f t="shared" si="230"/>
        <v>535.54255641463396</v>
      </c>
      <c r="G414" s="20">
        <f t="shared" si="231"/>
        <v>289.48246292682921</v>
      </c>
      <c r="H414" s="6"/>
      <c r="I414" s="6">
        <v>164.75951219512191</v>
      </c>
      <c r="J414" s="9">
        <v>11.161441574669428</v>
      </c>
      <c r="K414" s="6"/>
      <c r="L414" s="38">
        <f t="shared" si="232"/>
        <v>75.409244352864718</v>
      </c>
      <c r="M414" s="38">
        <v>11.161441574669428</v>
      </c>
      <c r="N414" s="42"/>
      <c r="O414" s="42"/>
      <c r="P414" s="78">
        <f t="shared" si="212"/>
        <v>40.068673938822911</v>
      </c>
      <c r="Q414" s="78">
        <v>11.173759915736792</v>
      </c>
      <c r="R414" s="78"/>
      <c r="S414" s="42"/>
      <c r="AC414" s="3"/>
    </row>
    <row r="415" spans="2:29">
      <c r="C415" s="19" t="s">
        <v>48</v>
      </c>
      <c r="D415" s="20">
        <f t="shared" si="229"/>
        <v>921.99682468525998</v>
      </c>
      <c r="E415" s="20">
        <f t="shared" si="214"/>
        <v>724.2708756364965</v>
      </c>
      <c r="F415" s="20">
        <f t="shared" si="230"/>
        <v>542.67029116260153</v>
      </c>
      <c r="G415" s="20">
        <f t="shared" si="231"/>
        <v>293.33529252032514</v>
      </c>
      <c r="H415" s="6"/>
      <c r="I415" s="6">
        <v>166.95235772357722</v>
      </c>
      <c r="J415" s="9">
        <v>12.188254267604437</v>
      </c>
      <c r="K415" s="6"/>
      <c r="L415" s="38">
        <f t="shared" si="232"/>
        <v>76.412893987900901</v>
      </c>
      <c r="M415" s="38">
        <v>12.188254267604437</v>
      </c>
      <c r="N415" s="42"/>
      <c r="O415" s="42"/>
      <c r="P415" s="78">
        <f t="shared" si="212"/>
        <v>40.601962799097187</v>
      </c>
      <c r="Q415" s="78">
        <v>12.199165136812651</v>
      </c>
      <c r="R415" s="78"/>
      <c r="S415" s="42"/>
      <c r="AC415" s="3"/>
    </row>
    <row r="416" spans="2:29">
      <c r="C416" s="19" t="s">
        <v>49</v>
      </c>
      <c r="D416" s="20">
        <f t="shared" si="229"/>
        <v>921.44636916995114</v>
      </c>
      <c r="E416" s="20">
        <f t="shared" si="214"/>
        <v>723.8384675333474</v>
      </c>
      <c r="F416" s="20">
        <f t="shared" si="230"/>
        <v>542.34630321951215</v>
      </c>
      <c r="G416" s="20">
        <f t="shared" si="231"/>
        <v>293.16016390243902</v>
      </c>
      <c r="H416" s="6"/>
      <c r="I416" s="6">
        <v>166.85268292682929</v>
      </c>
      <c r="J416" s="9">
        <v>8.628853745316988</v>
      </c>
      <c r="K416" s="6"/>
      <c r="L416" s="38">
        <f t="shared" si="232"/>
        <v>76.367273549944727</v>
      </c>
      <c r="M416" s="38">
        <v>8.628853745316988</v>
      </c>
      <c r="N416" s="42"/>
      <c r="O416" s="42"/>
      <c r="P416" s="78">
        <f t="shared" si="212"/>
        <v>40.577722396357458</v>
      </c>
      <c r="Q416" s="78">
        <v>8.6280487804878181</v>
      </c>
      <c r="R416" s="78"/>
      <c r="S416" s="42"/>
      <c r="AC416" s="3"/>
    </row>
    <row r="417" spans="2:29">
      <c r="C417" s="19" t="s">
        <v>50</v>
      </c>
      <c r="D417" s="20">
        <f t="shared" si="229"/>
        <v>925.29955777711371</v>
      </c>
      <c r="E417" s="20">
        <f t="shared" si="214"/>
        <v>726.86532425539178</v>
      </c>
      <c r="F417" s="20">
        <f t="shared" si="230"/>
        <v>544.61421882113814</v>
      </c>
      <c r="G417" s="20">
        <f t="shared" si="231"/>
        <v>294.38606422764224</v>
      </c>
      <c r="H417" s="6"/>
      <c r="I417" s="6">
        <v>167.55040650406502</v>
      </c>
      <c r="J417" s="9">
        <v>7.7545279625214514</v>
      </c>
      <c r="K417" s="6"/>
      <c r="L417" s="38">
        <f t="shared" si="232"/>
        <v>76.686616615638044</v>
      </c>
      <c r="M417" s="38">
        <v>7.7545279625214514</v>
      </c>
      <c r="N417" s="42"/>
      <c r="O417" s="42"/>
      <c r="P417" s="78">
        <f t="shared" ref="P417:P480" si="234">(L417/$L$592)*100</f>
        <v>40.747405215535629</v>
      </c>
      <c r="Q417" s="78">
        <v>7.7494575588842984</v>
      </c>
      <c r="R417" s="78"/>
      <c r="S417" s="42"/>
      <c r="AC417" s="3"/>
    </row>
    <row r="418" spans="2:29">
      <c r="C418" s="19" t="s">
        <v>51</v>
      </c>
      <c r="D418" s="20">
        <f t="shared" si="229"/>
        <v>927.50137983834929</v>
      </c>
      <c r="E418" s="20">
        <f t="shared" si="214"/>
        <v>728.59495666798853</v>
      </c>
      <c r="F418" s="20">
        <f t="shared" si="230"/>
        <v>545.91017059349576</v>
      </c>
      <c r="G418" s="20">
        <f t="shared" si="231"/>
        <v>295.08657869918693</v>
      </c>
      <c r="H418" s="6"/>
      <c r="I418" s="6">
        <v>167.9491056910569</v>
      </c>
      <c r="J418" s="9">
        <v>7.3229704595754397</v>
      </c>
      <c r="K418" s="6"/>
      <c r="L418" s="38">
        <f t="shared" si="232"/>
        <v>76.869098367462797</v>
      </c>
      <c r="M418" s="38">
        <v>7.3229704595754397</v>
      </c>
      <c r="N418" s="42"/>
      <c r="O418" s="42"/>
      <c r="P418" s="78">
        <f t="shared" si="234"/>
        <v>40.844366826494586</v>
      </c>
      <c r="Q418" s="78">
        <v>7.3157224862983483</v>
      </c>
      <c r="R418" s="78"/>
      <c r="S418" s="42"/>
      <c r="AC418" s="3"/>
    </row>
    <row r="419" spans="2:29">
      <c r="C419" s="19" t="s">
        <v>52</v>
      </c>
      <c r="D419" s="20">
        <f t="shared" si="229"/>
        <v>928.06799881087784</v>
      </c>
      <c r="E419" s="20">
        <f t="shared" si="214"/>
        <v>729.04006190956625</v>
      </c>
      <c r="F419" s="20">
        <f t="shared" si="230"/>
        <v>546.24367204878035</v>
      </c>
      <c r="G419" s="20">
        <f t="shared" si="231"/>
        <v>295.26684975609749</v>
      </c>
      <c r="H419" s="6"/>
      <c r="I419" s="6">
        <v>168.05170731707315</v>
      </c>
      <c r="J419" s="9">
        <v>6.979695431472055</v>
      </c>
      <c r="K419" s="6"/>
      <c r="L419" s="38">
        <f t="shared" si="232"/>
        <v>76.916058394135476</v>
      </c>
      <c r="M419" s="38">
        <v>6.979695431472055</v>
      </c>
      <c r="N419" s="42"/>
      <c r="O419" s="42"/>
      <c r="P419" s="78">
        <f t="shared" si="234"/>
        <v>40.869319019200574</v>
      </c>
      <c r="Q419" s="78">
        <v>6.9711695207340219</v>
      </c>
      <c r="R419" s="78"/>
      <c r="S419" s="42"/>
      <c r="AC419" s="3"/>
    </row>
    <row r="420" spans="2:29">
      <c r="C420" s="19" t="s">
        <v>53</v>
      </c>
      <c r="D420" s="20">
        <f t="shared" si="229"/>
        <v>930.82027638742272</v>
      </c>
      <c r="E420" s="20">
        <f t="shared" si="214"/>
        <v>731.20210242531243</v>
      </c>
      <c r="F420" s="20">
        <f t="shared" si="230"/>
        <v>547.86361176422758</v>
      </c>
      <c r="G420" s="20">
        <f t="shared" si="231"/>
        <v>296.14249284552841</v>
      </c>
      <c r="H420" s="6"/>
      <c r="I420" s="6">
        <v>168.55008130081299</v>
      </c>
      <c r="J420" s="9">
        <v>6.5532451165721595</v>
      </c>
      <c r="K420" s="6"/>
      <c r="L420" s="38">
        <f t="shared" si="232"/>
        <v>77.144160583916431</v>
      </c>
      <c r="M420" s="38">
        <v>6.5532451165721595</v>
      </c>
      <c r="N420" s="42"/>
      <c r="O420" s="42"/>
      <c r="P420" s="78">
        <f t="shared" si="234"/>
        <v>40.990521032899274</v>
      </c>
      <c r="Q420" s="78">
        <v>5.9397116912715209</v>
      </c>
      <c r="R420" s="78"/>
      <c r="S420" s="42"/>
      <c r="AC420" s="3"/>
    </row>
    <row r="421" spans="2:29">
      <c r="C421" s="19" t="s">
        <v>54</v>
      </c>
      <c r="D421" s="20">
        <f t="shared" si="229"/>
        <v>931.92118741804063</v>
      </c>
      <c r="E421" s="20">
        <f t="shared" ref="E421:E473" si="235">D421/1.273</f>
        <v>732.06691863161086</v>
      </c>
      <c r="F421" s="20">
        <f t="shared" si="230"/>
        <v>548.51158765040645</v>
      </c>
      <c r="G421" s="20">
        <f t="shared" si="231"/>
        <v>296.49275008130081</v>
      </c>
      <c r="H421" s="20">
        <f>SUM(F410:F421)/12</f>
        <v>537.70485441327901</v>
      </c>
      <c r="I421" s="6">
        <v>168.74943089430894</v>
      </c>
      <c r="J421" s="9">
        <v>6.4130262031345531</v>
      </c>
      <c r="K421" s="6">
        <f>AVERAGE(J410:J421)</f>
        <v>9.2377460872931803</v>
      </c>
      <c r="L421" s="38">
        <f t="shared" si="232"/>
        <v>77.235401459828822</v>
      </c>
      <c r="M421" s="38">
        <v>6.4130262031345531</v>
      </c>
      <c r="N421" s="42"/>
      <c r="O421" s="42"/>
      <c r="P421" s="78">
        <f t="shared" si="234"/>
        <v>41.039001838378759</v>
      </c>
      <c r="Q421" s="78">
        <v>5.7990162346764684</v>
      </c>
      <c r="R421" s="78"/>
      <c r="S421" s="42"/>
      <c r="AC421" s="3"/>
    </row>
    <row r="422" spans="2:29">
      <c r="D422" s="20"/>
      <c r="E422" s="20"/>
      <c r="F422" s="20"/>
      <c r="G422" s="20"/>
      <c r="H422" s="6"/>
      <c r="I422" s="6"/>
      <c r="J422" s="9"/>
      <c r="K422" s="6"/>
      <c r="L422" s="38"/>
      <c r="M422" s="38"/>
      <c r="N422" s="42"/>
      <c r="O422" s="42"/>
      <c r="R422" s="78"/>
      <c r="S422" s="42"/>
      <c r="AC422" s="3"/>
    </row>
    <row r="423" spans="2:29">
      <c r="B423" s="26">
        <v>2004</v>
      </c>
      <c r="C423" s="19" t="s">
        <v>43</v>
      </c>
      <c r="D423" s="20">
        <f t="shared" si="229"/>
        <v>935.22392050989413</v>
      </c>
      <c r="E423" s="20">
        <f t="shared" si="235"/>
        <v>734.66136725050603</v>
      </c>
      <c r="F423" s="20">
        <f t="shared" si="230"/>
        <v>550.45551530894295</v>
      </c>
      <c r="G423" s="20">
        <f t="shared" si="231"/>
        <v>297.54352178861785</v>
      </c>
      <c r="H423" s="6"/>
      <c r="I423" s="6">
        <v>169.34747967479674</v>
      </c>
      <c r="J423" s="9">
        <v>6.1894488275682003</v>
      </c>
      <c r="K423" s="6"/>
      <c r="L423" s="38">
        <f t="shared" si="232"/>
        <v>77.509124087565951</v>
      </c>
      <c r="M423" s="38">
        <v>6.1894488275682003</v>
      </c>
      <c r="N423" s="44"/>
      <c r="O423" s="44"/>
      <c r="P423" s="78">
        <f t="shared" si="234"/>
        <v>41.184444254817194</v>
      </c>
      <c r="Q423" s="78">
        <v>6.1894488275682003</v>
      </c>
      <c r="R423" s="87"/>
      <c r="S423" s="42"/>
      <c r="AC423" s="3"/>
    </row>
    <row r="424" spans="2:29">
      <c r="C424" s="19" t="s">
        <v>44</v>
      </c>
      <c r="D424" s="20">
        <f t="shared" si="229"/>
        <v>944.58166427014635</v>
      </c>
      <c r="E424" s="20">
        <f t="shared" si="235"/>
        <v>742.01230500404279</v>
      </c>
      <c r="F424" s="20">
        <f t="shared" si="230"/>
        <v>555.9633103414634</v>
      </c>
      <c r="G424" s="20">
        <f t="shared" si="231"/>
        <v>300.52070829268291</v>
      </c>
      <c r="H424" s="6"/>
      <c r="I424" s="6">
        <v>171.04195121951219</v>
      </c>
      <c r="J424" s="9">
        <v>6.3216369303916276</v>
      </c>
      <c r="K424" s="6"/>
      <c r="L424" s="38">
        <f t="shared" si="232"/>
        <v>78.284671532821164</v>
      </c>
      <c r="M424" s="38">
        <v>6.3216369303916276</v>
      </c>
      <c r="N424" s="38"/>
      <c r="O424" s="38"/>
      <c r="P424" s="78">
        <f t="shared" si="234"/>
        <v>41.596531101392756</v>
      </c>
      <c r="Q424" s="78">
        <v>6.3216369303916053</v>
      </c>
      <c r="R424" s="78"/>
      <c r="S424" s="42"/>
      <c r="AC424" s="3"/>
    </row>
    <row r="425" spans="2:29">
      <c r="C425" s="19" t="s">
        <v>45</v>
      </c>
      <c r="D425" s="20">
        <f t="shared" si="229"/>
        <v>953.93940803039845</v>
      </c>
      <c r="E425" s="20">
        <f t="shared" si="235"/>
        <v>749.36324275757931</v>
      </c>
      <c r="F425" s="20">
        <f t="shared" si="230"/>
        <v>561.47110537398373</v>
      </c>
      <c r="G425" s="20">
        <f t="shared" si="231"/>
        <v>303.49789479674797</v>
      </c>
      <c r="H425" s="6"/>
      <c r="I425" s="6">
        <v>172.73642276422765</v>
      </c>
      <c r="J425" s="9">
        <v>6.9112518932627598</v>
      </c>
      <c r="K425" s="6"/>
      <c r="L425" s="38">
        <f t="shared" si="232"/>
        <v>79.060218978076406</v>
      </c>
      <c r="M425" s="38">
        <v>6.9112518932627598</v>
      </c>
      <c r="N425" s="38"/>
      <c r="O425" s="38"/>
      <c r="P425" s="78">
        <f t="shared" si="234"/>
        <v>42.008617947968332</v>
      </c>
      <c r="Q425" s="78">
        <v>6.9112518932627598</v>
      </c>
      <c r="R425" s="78"/>
      <c r="S425" s="38"/>
      <c r="AC425" s="3"/>
    </row>
    <row r="426" spans="2:29">
      <c r="C426" s="19" t="s">
        <v>46</v>
      </c>
      <c r="D426" s="20">
        <f t="shared" si="229"/>
        <v>963.84760730595929</v>
      </c>
      <c r="E426" s="20">
        <f t="shared" si="235"/>
        <v>757.14658861426506</v>
      </c>
      <c r="F426" s="20">
        <f t="shared" si="230"/>
        <v>567.30288834959345</v>
      </c>
      <c r="G426" s="20">
        <f t="shared" si="231"/>
        <v>306.65020991869915</v>
      </c>
      <c r="H426" s="6"/>
      <c r="I426" s="6">
        <v>174.53056910569103</v>
      </c>
      <c r="J426" s="9">
        <v>6.5752461671205964</v>
      </c>
      <c r="K426" s="29"/>
      <c r="L426" s="38">
        <f t="shared" si="232"/>
        <v>79.881386861287794</v>
      </c>
      <c r="M426" s="38">
        <v>6.5752461671205964</v>
      </c>
      <c r="N426" s="45"/>
      <c r="O426" s="45"/>
      <c r="P426" s="78">
        <f t="shared" si="234"/>
        <v>42.444945197283637</v>
      </c>
      <c r="Q426" s="78">
        <v>6.5752461671206186</v>
      </c>
      <c r="R426" s="81"/>
      <c r="S426" s="45"/>
      <c r="T426" s="30"/>
      <c r="U426" s="30"/>
      <c r="V426" s="30"/>
      <c r="W426" s="30"/>
      <c r="X426" s="30"/>
      <c r="Y426" s="30"/>
      <c r="Z426" s="30"/>
      <c r="AA426" s="30"/>
      <c r="AB426" s="30"/>
      <c r="AC426" s="3"/>
    </row>
    <row r="427" spans="2:29">
      <c r="C427" s="19" t="s">
        <v>47</v>
      </c>
      <c r="D427" s="20">
        <f t="shared" si="229"/>
        <v>977.6089951886828</v>
      </c>
      <c r="E427" s="20">
        <f t="shared" si="235"/>
        <v>767.95679119299518</v>
      </c>
      <c r="F427" s="20">
        <f t="shared" si="230"/>
        <v>575.40258692682914</v>
      </c>
      <c r="G427" s="20">
        <f t="shared" si="231"/>
        <v>311.02842536585359</v>
      </c>
      <c r="H427" s="6"/>
      <c r="I427" s="6">
        <v>177.02243902439022</v>
      </c>
      <c r="J427" s="9">
        <v>7.4429249430803868</v>
      </c>
      <c r="K427" s="29"/>
      <c r="L427" s="38">
        <f t="shared" si="232"/>
        <v>81.021897810192542</v>
      </c>
      <c r="M427" s="38">
        <v>7.4429249430803868</v>
      </c>
      <c r="N427" s="46"/>
      <c r="O427" s="46"/>
      <c r="P427" s="78">
        <f t="shared" si="234"/>
        <v>43.050955265777127</v>
      </c>
      <c r="Q427" s="78">
        <v>7.4429249430804312</v>
      </c>
      <c r="R427" s="81"/>
      <c r="S427" s="45"/>
      <c r="T427" s="30"/>
      <c r="U427" s="30"/>
      <c r="V427" s="30"/>
      <c r="W427" s="30"/>
      <c r="X427" s="30"/>
      <c r="Y427" s="30"/>
      <c r="Z427" s="30"/>
      <c r="AA427" s="30"/>
      <c r="AB427" s="30"/>
      <c r="AC427" s="3"/>
    </row>
    <row r="428" spans="2:29">
      <c r="C428" s="19" t="s">
        <v>48</v>
      </c>
      <c r="D428" s="20">
        <f t="shared" si="229"/>
        <v>984.21446137239036</v>
      </c>
      <c r="E428" s="20">
        <f t="shared" si="235"/>
        <v>773.14568843078587</v>
      </c>
      <c r="F428" s="20">
        <f t="shared" si="230"/>
        <v>579.29044224390248</v>
      </c>
      <c r="G428" s="20">
        <f t="shared" si="231"/>
        <v>313.12996878048784</v>
      </c>
      <c r="H428" s="6"/>
      <c r="I428" s="6">
        <v>178.21853658536588</v>
      </c>
      <c r="J428" s="9">
        <v>6.7481400175504191</v>
      </c>
      <c r="K428" s="6"/>
      <c r="L428" s="38">
        <f t="shared" si="232"/>
        <v>81.569343065666828</v>
      </c>
      <c r="M428" s="38">
        <v>6.7481400175504191</v>
      </c>
      <c r="N428" s="42"/>
      <c r="O428" s="42"/>
      <c r="P428" s="78">
        <f t="shared" si="234"/>
        <v>43.341840098654004</v>
      </c>
      <c r="Q428" s="78">
        <v>6.7481400175504413</v>
      </c>
      <c r="R428" s="78"/>
      <c r="S428" s="42"/>
      <c r="AC428" s="3"/>
    </row>
    <row r="429" spans="2:29">
      <c r="C429" s="19" t="s">
        <v>49</v>
      </c>
      <c r="D429" s="20">
        <f t="shared" si="229"/>
        <v>983.66400585708107</v>
      </c>
      <c r="E429" s="20">
        <f t="shared" si="235"/>
        <v>772.71328032763643</v>
      </c>
      <c r="F429" s="20">
        <f t="shared" si="230"/>
        <v>578.96645430081287</v>
      </c>
      <c r="G429" s="20">
        <f t="shared" si="231"/>
        <v>312.95484016260156</v>
      </c>
      <c r="H429" s="6"/>
      <c r="I429" s="6">
        <v>178.11886178861786</v>
      </c>
      <c r="J429" s="9">
        <v>6.7521712352262231</v>
      </c>
      <c r="K429" s="6"/>
      <c r="L429" s="38">
        <f t="shared" si="232"/>
        <v>81.523722627710626</v>
      </c>
      <c r="M429" s="38">
        <v>6.7521712352262231</v>
      </c>
      <c r="N429" s="38"/>
      <c r="O429" s="38"/>
      <c r="P429" s="78">
        <f t="shared" si="234"/>
        <v>43.317599695914254</v>
      </c>
      <c r="Q429" s="78">
        <v>6.7521712352262231</v>
      </c>
      <c r="R429" s="78"/>
      <c r="S429" s="38"/>
      <c r="AC429" s="3"/>
    </row>
    <row r="430" spans="2:29">
      <c r="C430" s="19" t="s">
        <v>50</v>
      </c>
      <c r="D430" s="20">
        <f t="shared" si="229"/>
        <v>986.96673894893502</v>
      </c>
      <c r="E430" s="20">
        <f t="shared" si="235"/>
        <v>775.30772894653194</v>
      </c>
      <c r="F430" s="20">
        <f t="shared" si="230"/>
        <v>580.91038195934959</v>
      </c>
      <c r="G430" s="20">
        <f t="shared" si="231"/>
        <v>314.00561186991871</v>
      </c>
      <c r="H430" s="6"/>
      <c r="I430" s="6">
        <v>178.71691056910572</v>
      </c>
      <c r="J430" s="9">
        <v>6.6645639948177626</v>
      </c>
      <c r="K430" s="6"/>
      <c r="L430" s="38">
        <f t="shared" si="232"/>
        <v>81.797445255447784</v>
      </c>
      <c r="M430" s="38">
        <v>6.6645639948177626</v>
      </c>
      <c r="N430" s="42"/>
      <c r="O430" s="42"/>
      <c r="P430" s="78">
        <f t="shared" si="234"/>
        <v>43.463042112352703</v>
      </c>
      <c r="Q430" s="78">
        <v>6.6645639948177404</v>
      </c>
      <c r="R430" s="78"/>
      <c r="S430" s="42"/>
      <c r="AC430" s="3"/>
    </row>
    <row r="431" spans="2:29">
      <c r="C431" s="19" t="s">
        <v>51</v>
      </c>
      <c r="D431" s="20">
        <f t="shared" si="229"/>
        <v>992.47129410202444</v>
      </c>
      <c r="E431" s="20">
        <f t="shared" si="235"/>
        <v>779.63180997802397</v>
      </c>
      <c r="F431" s="20">
        <f t="shared" si="230"/>
        <v>584.15026139024394</v>
      </c>
      <c r="G431" s="20">
        <f t="shared" si="231"/>
        <v>315.7568980487805</v>
      </c>
      <c r="H431" s="6"/>
      <c r="I431" s="6">
        <v>179.7136585365854</v>
      </c>
      <c r="J431" s="9">
        <v>7.0048320871499259</v>
      </c>
      <c r="K431" s="6"/>
      <c r="L431" s="38">
        <f t="shared" si="232"/>
        <v>82.25364963500968</v>
      </c>
      <c r="M431" s="38">
        <v>7.0048320871499259</v>
      </c>
      <c r="N431" s="42"/>
      <c r="O431" s="42"/>
      <c r="P431" s="78">
        <f t="shared" si="234"/>
        <v>43.705446139750102</v>
      </c>
      <c r="Q431" s="78">
        <v>7.0048320871499259</v>
      </c>
      <c r="R431" s="78"/>
      <c r="S431" s="42"/>
      <c r="AC431" s="3"/>
    </row>
    <row r="432" spans="2:29">
      <c r="C432" s="19" t="s">
        <v>52</v>
      </c>
      <c r="D432" s="20">
        <f t="shared" si="229"/>
        <v>999.07676028573167</v>
      </c>
      <c r="E432" s="20">
        <f t="shared" si="235"/>
        <v>784.82070721581442</v>
      </c>
      <c r="F432" s="20">
        <f t="shared" si="230"/>
        <v>588.03811670731704</v>
      </c>
      <c r="G432" s="20">
        <f t="shared" si="231"/>
        <v>317.85844146341464</v>
      </c>
      <c r="H432" s="6"/>
      <c r="I432" s="6">
        <v>180.90975609756097</v>
      </c>
      <c r="J432" s="9">
        <v>7.6512455516014377</v>
      </c>
      <c r="K432" s="6"/>
      <c r="L432" s="38">
        <f t="shared" si="232"/>
        <v>82.801094890483938</v>
      </c>
      <c r="M432" s="38">
        <v>7.6512455516014377</v>
      </c>
      <c r="N432" s="42"/>
      <c r="O432" s="42"/>
      <c r="P432" s="78">
        <f t="shared" si="234"/>
        <v>43.996330972626964</v>
      </c>
      <c r="Q432" s="78">
        <v>7.6512455516014599</v>
      </c>
      <c r="R432" s="78"/>
      <c r="S432" s="42"/>
      <c r="AC432" s="3"/>
    </row>
    <row r="433" spans="2:29">
      <c r="C433" s="19" t="s">
        <v>53</v>
      </c>
      <c r="D433" s="20">
        <f t="shared" si="229"/>
        <v>1001.2785823469675</v>
      </c>
      <c r="E433" s="20">
        <f t="shared" si="235"/>
        <v>786.55033962841128</v>
      </c>
      <c r="F433" s="20">
        <f t="shared" si="230"/>
        <v>589.33406847967478</v>
      </c>
      <c r="G433" s="20">
        <f t="shared" si="231"/>
        <v>318.55895593495933</v>
      </c>
      <c r="H433" s="6"/>
      <c r="I433" s="6">
        <v>181.30845528455285</v>
      </c>
      <c r="J433" s="9">
        <v>7.5694855115316484</v>
      </c>
      <c r="K433" s="6"/>
      <c r="L433" s="38">
        <f t="shared" si="232"/>
        <v>82.983576642308691</v>
      </c>
      <c r="M433" s="38">
        <v>7.5694855115316484</v>
      </c>
      <c r="N433" s="42"/>
      <c r="O433" s="42"/>
      <c r="P433" s="78">
        <f t="shared" si="234"/>
        <v>44.093292583585921</v>
      </c>
      <c r="Q433" s="78">
        <v>7.5694855115316484</v>
      </c>
      <c r="R433" s="78"/>
      <c r="S433" s="42"/>
      <c r="AC433" s="3"/>
    </row>
    <row r="434" spans="2:29">
      <c r="C434" s="19" t="s">
        <v>54</v>
      </c>
      <c r="D434" s="20">
        <f t="shared" si="229"/>
        <v>1004.5813154388212</v>
      </c>
      <c r="E434" s="20">
        <f t="shared" si="235"/>
        <v>789.14478824730656</v>
      </c>
      <c r="F434" s="20">
        <f t="shared" si="230"/>
        <v>591.27799613821139</v>
      </c>
      <c r="G434" s="20">
        <f t="shared" si="231"/>
        <v>319.60972764227643</v>
      </c>
      <c r="H434" s="20">
        <f>SUM(F423:F434)/12</f>
        <v>575.21359396002708</v>
      </c>
      <c r="I434" s="6">
        <v>181.90650406504065</v>
      </c>
      <c r="J434" s="9">
        <v>7.7968103957472001</v>
      </c>
      <c r="K434" s="31">
        <f>AVERAGE(J423:J434)</f>
        <v>6.9689797962540156</v>
      </c>
      <c r="L434" s="38">
        <f t="shared" si="232"/>
        <v>83.257299270045834</v>
      </c>
      <c r="M434" s="38">
        <v>7.7968103957472001</v>
      </c>
      <c r="N434" s="38">
        <f>AVERAGE(M423:M434)</f>
        <v>6.9689797962540156</v>
      </c>
      <c r="O434" s="38"/>
      <c r="P434" s="78">
        <f t="shared" si="234"/>
        <v>44.238735000024356</v>
      </c>
      <c r="Q434" s="78">
        <v>7.7968103957472001</v>
      </c>
      <c r="R434" s="78"/>
      <c r="S434" s="42"/>
      <c r="AC434" s="3"/>
    </row>
    <row r="435" spans="2:29">
      <c r="D435" s="20"/>
      <c r="E435" s="20"/>
      <c r="F435" s="20"/>
      <c r="G435" s="20"/>
      <c r="H435" s="6"/>
      <c r="I435" s="6"/>
      <c r="J435" s="9"/>
      <c r="K435" s="6"/>
      <c r="L435" s="38"/>
      <c r="M435" s="38"/>
      <c r="N435" s="42"/>
      <c r="O435" s="42"/>
      <c r="R435" s="78"/>
      <c r="S435" s="42"/>
      <c r="AC435" s="3"/>
    </row>
    <row r="436" spans="2:29">
      <c r="B436" s="26">
        <v>2005</v>
      </c>
      <c r="C436" s="19" t="s">
        <v>43</v>
      </c>
      <c r="D436" s="20">
        <f t="shared" si="229"/>
        <v>1010.067911195</v>
      </c>
      <c r="E436" s="20">
        <f t="shared" si="235"/>
        <v>793.45476134721139</v>
      </c>
      <c r="F436" s="20">
        <f t="shared" si="230"/>
        <v>594.50730499999997</v>
      </c>
      <c r="G436" s="20">
        <f t="shared" si="231"/>
        <v>321.3553</v>
      </c>
      <c r="H436" s="6"/>
      <c r="I436" s="6">
        <v>182.9</v>
      </c>
      <c r="J436" s="9">
        <v>8</v>
      </c>
      <c r="K436" s="6"/>
      <c r="L436" s="38">
        <f t="shared" si="232"/>
        <v>83.712015217700511</v>
      </c>
      <c r="M436" s="38">
        <v>8</v>
      </c>
      <c r="N436" s="42"/>
      <c r="O436" s="42"/>
      <c r="P436" s="78">
        <f t="shared" si="234"/>
        <v>44.480348149681461</v>
      </c>
      <c r="Q436" s="78">
        <v>8.0027883209296</v>
      </c>
      <c r="R436" s="78"/>
      <c r="S436" s="42"/>
      <c r="AC436" s="3"/>
    </row>
    <row r="437" spans="2:29">
      <c r="C437" s="19" t="s">
        <v>44</v>
      </c>
      <c r="D437" s="20">
        <f t="shared" si="229"/>
        <v>1013.381419925</v>
      </c>
      <c r="E437" s="20">
        <f t="shared" si="235"/>
        <v>796.05767472505897</v>
      </c>
      <c r="F437" s="20">
        <f t="shared" si="230"/>
        <v>596.45757500000002</v>
      </c>
      <c r="G437" s="20">
        <f t="shared" si="231"/>
        <v>322.40949999999998</v>
      </c>
      <c r="H437" s="6"/>
      <c r="I437" s="6">
        <v>183.5</v>
      </c>
      <c r="J437" s="9">
        <v>7.3</v>
      </c>
      <c r="K437" s="6"/>
      <c r="L437" s="38">
        <f t="shared" si="232"/>
        <v>83.986630904581972</v>
      </c>
      <c r="M437" s="38">
        <v>7.3</v>
      </c>
      <c r="N437" s="42"/>
      <c r="O437" s="42"/>
      <c r="P437" s="78">
        <f t="shared" si="234"/>
        <v>44.626265092764065</v>
      </c>
      <c r="Q437" s="78">
        <v>7.2836217615989352</v>
      </c>
      <c r="R437" s="78"/>
      <c r="S437" s="42"/>
      <c r="AC437" s="3"/>
    </row>
    <row r="438" spans="2:29">
      <c r="C438" s="19" t="s">
        <v>45</v>
      </c>
      <c r="D438" s="20">
        <f t="shared" si="229"/>
        <v>1016.1426771999999</v>
      </c>
      <c r="E438" s="20">
        <f t="shared" si="235"/>
        <v>798.22676920659853</v>
      </c>
      <c r="F438" s="20">
        <f t="shared" si="230"/>
        <v>598.08279999999991</v>
      </c>
      <c r="G438" s="20">
        <f t="shared" si="231"/>
        <v>323.28799999999995</v>
      </c>
      <c r="H438" s="6"/>
      <c r="I438" s="6">
        <v>184</v>
      </c>
      <c r="J438" s="9">
        <v>6.5</v>
      </c>
      <c r="K438" s="6"/>
      <c r="L438" s="38">
        <f t="shared" si="232"/>
        <v>84.21547731031653</v>
      </c>
      <c r="M438" s="38">
        <v>6.5</v>
      </c>
      <c r="N438" s="42"/>
      <c r="O438" s="42"/>
      <c r="P438" s="78">
        <f t="shared" si="234"/>
        <v>44.747862545332914</v>
      </c>
      <c r="Q438" s="78">
        <v>6.5206729741916325</v>
      </c>
      <c r="R438" s="78"/>
      <c r="S438" s="42"/>
      <c r="AC438" s="3"/>
    </row>
    <row r="439" spans="2:29">
      <c r="C439" s="19" t="s">
        <v>46</v>
      </c>
      <c r="D439" s="20">
        <f t="shared" si="229"/>
        <v>1023.3219461149999</v>
      </c>
      <c r="E439" s="20">
        <f t="shared" si="235"/>
        <v>803.86641485860173</v>
      </c>
      <c r="F439" s="20">
        <f t="shared" si="230"/>
        <v>602.30838499999993</v>
      </c>
      <c r="G439" s="20">
        <f t="shared" si="231"/>
        <v>325.57209999999998</v>
      </c>
      <c r="H439" s="6"/>
      <c r="I439" s="6">
        <v>185.3</v>
      </c>
      <c r="J439" s="9">
        <v>6.2</v>
      </c>
      <c r="K439" s="6"/>
      <c r="L439" s="38">
        <f t="shared" si="232"/>
        <v>84.810477965226383</v>
      </c>
      <c r="M439" s="38">
        <v>6.2</v>
      </c>
      <c r="N439" s="42"/>
      <c r="O439" s="42"/>
      <c r="P439" s="78">
        <f t="shared" si="234"/>
        <v>45.064015922011897</v>
      </c>
      <c r="Q439" s="78">
        <v>6.1705126783762942</v>
      </c>
      <c r="R439" s="78"/>
      <c r="S439" s="42"/>
      <c r="AC439" s="3"/>
    </row>
    <row r="440" spans="2:29">
      <c r="C440" s="19" t="s">
        <v>47</v>
      </c>
      <c r="D440" s="20">
        <f t="shared" si="229"/>
        <v>1039.33723831</v>
      </c>
      <c r="E440" s="20">
        <f t="shared" si="235"/>
        <v>816.44716285153186</v>
      </c>
      <c r="F440" s="20">
        <f t="shared" si="230"/>
        <v>611.73469</v>
      </c>
      <c r="G440" s="20">
        <f t="shared" si="231"/>
        <v>330.66739999999999</v>
      </c>
      <c r="H440" s="6"/>
      <c r="I440" s="6">
        <v>188.2</v>
      </c>
      <c r="J440" s="9">
        <v>6.3</v>
      </c>
      <c r="K440" s="6"/>
      <c r="L440" s="38">
        <f t="shared" si="232"/>
        <v>86.137787118486798</v>
      </c>
      <c r="M440" s="38">
        <v>6.3</v>
      </c>
      <c r="N440" s="42"/>
      <c r="O440" s="42"/>
      <c r="P440" s="78">
        <f t="shared" si="234"/>
        <v>45.769281146911162</v>
      </c>
      <c r="Q440" s="78">
        <v>6.314205722851729</v>
      </c>
      <c r="R440" s="78"/>
      <c r="S440" s="42"/>
      <c r="AC440" s="3"/>
    </row>
    <row r="441" spans="2:29">
      <c r="C441" s="19" t="s">
        <v>48</v>
      </c>
      <c r="D441" s="20">
        <f t="shared" si="229"/>
        <v>1054.2480275949999</v>
      </c>
      <c r="E441" s="20">
        <f t="shared" si="235"/>
        <v>828.16027305184605</v>
      </c>
      <c r="F441" s="20">
        <f t="shared" si="230"/>
        <v>620.51090499999998</v>
      </c>
      <c r="G441" s="20">
        <f t="shared" si="231"/>
        <v>335.41129999999998</v>
      </c>
      <c r="H441" s="6"/>
      <c r="I441" s="6">
        <v>190.9</v>
      </c>
      <c r="J441" s="9">
        <v>7.1</v>
      </c>
      <c r="K441" s="6"/>
      <c r="L441" s="38">
        <f t="shared" si="232"/>
        <v>87.373557709453408</v>
      </c>
      <c r="M441" s="38">
        <v>7.1</v>
      </c>
      <c r="N441" s="42"/>
      <c r="O441" s="42"/>
      <c r="P441" s="78">
        <f t="shared" si="234"/>
        <v>46.425907390782903</v>
      </c>
      <c r="Q441" s="78">
        <v>7.1156814872395779</v>
      </c>
      <c r="R441" s="78"/>
      <c r="S441" s="42"/>
      <c r="AC441" s="3"/>
    </row>
    <row r="442" spans="2:29">
      <c r="C442" s="19" t="s">
        <v>49</v>
      </c>
      <c r="D442" s="20">
        <f t="shared" si="229"/>
        <v>1064.7408052400001</v>
      </c>
      <c r="E442" s="20">
        <f t="shared" si="235"/>
        <v>836.40283208169694</v>
      </c>
      <c r="F442" s="20">
        <f t="shared" si="230"/>
        <v>626.68676000000005</v>
      </c>
      <c r="G442" s="20">
        <f t="shared" si="231"/>
        <v>338.74959999999999</v>
      </c>
      <c r="H442" s="6"/>
      <c r="I442" s="6">
        <v>192.8</v>
      </c>
      <c r="J442" s="9">
        <v>8.1999999999999993</v>
      </c>
      <c r="K442" s="6"/>
      <c r="L442" s="38">
        <f t="shared" si="232"/>
        <v>88.243174051244722</v>
      </c>
      <c r="M442" s="38">
        <v>8.1999999999999993</v>
      </c>
      <c r="N442" s="42"/>
      <c r="O442" s="42"/>
      <c r="P442" s="78">
        <f t="shared" si="234"/>
        <v>46.88797771054449</v>
      </c>
      <c r="Q442" s="78">
        <v>8.2423265363131382</v>
      </c>
      <c r="R442" s="78"/>
      <c r="S442" s="42"/>
      <c r="AC442" s="3"/>
    </row>
    <row r="443" spans="2:29">
      <c r="C443" s="19" t="s">
        <v>50</v>
      </c>
      <c r="D443" s="20">
        <f t="shared" si="229"/>
        <v>1082.4128518</v>
      </c>
      <c r="E443" s="20">
        <f t="shared" si="235"/>
        <v>850.28503676355069</v>
      </c>
      <c r="F443" s="20">
        <f t="shared" si="230"/>
        <v>637.08819999999992</v>
      </c>
      <c r="G443" s="20">
        <f t="shared" si="231"/>
        <v>344.37199999999996</v>
      </c>
      <c r="H443" s="6"/>
      <c r="I443" s="6">
        <v>196</v>
      </c>
      <c r="J443" s="9">
        <v>9.6</v>
      </c>
      <c r="K443" s="6"/>
      <c r="L443" s="38">
        <f t="shared" si="232"/>
        <v>89.707791047945875</v>
      </c>
      <c r="M443" s="38">
        <v>9.6</v>
      </c>
      <c r="N443" s="42"/>
      <c r="O443" s="42"/>
      <c r="P443" s="78">
        <f t="shared" si="234"/>
        <v>47.66620140698506</v>
      </c>
      <c r="Q443" s="78">
        <v>9.6706514094598397</v>
      </c>
      <c r="R443" s="78"/>
      <c r="S443" s="42"/>
      <c r="AC443" s="3"/>
    </row>
    <row r="444" spans="2:29">
      <c r="C444" s="19" t="s">
        <v>51</v>
      </c>
      <c r="D444" s="20">
        <f t="shared" si="229"/>
        <v>1091.8011265349999</v>
      </c>
      <c r="E444" s="20">
        <f t="shared" si="235"/>
        <v>857.65995800078554</v>
      </c>
      <c r="F444" s="20">
        <f t="shared" si="230"/>
        <v>642.61396499999989</v>
      </c>
      <c r="G444" s="20">
        <f t="shared" si="231"/>
        <v>347.35889999999995</v>
      </c>
      <c r="H444" s="6"/>
      <c r="I444" s="6">
        <v>197.7</v>
      </c>
      <c r="J444" s="9">
        <v>10</v>
      </c>
      <c r="K444" s="6"/>
      <c r="L444" s="38">
        <f t="shared" si="232"/>
        <v>90.485868827443355</v>
      </c>
      <c r="M444" s="38">
        <v>10</v>
      </c>
      <c r="N444" s="42"/>
      <c r="O444" s="42"/>
      <c r="P444" s="78">
        <f t="shared" si="234"/>
        <v>48.07963274571911</v>
      </c>
      <c r="Q444" s="78">
        <v>10.008333039279261</v>
      </c>
      <c r="R444" s="78"/>
      <c r="S444" s="42"/>
      <c r="AC444" s="3"/>
    </row>
    <row r="445" spans="2:29">
      <c r="C445" s="19" t="s">
        <v>52</v>
      </c>
      <c r="D445" s="20">
        <f t="shared" si="229"/>
        <v>1111.1299274599999</v>
      </c>
      <c r="E445" s="20">
        <f t="shared" si="235"/>
        <v>872.84361937156314</v>
      </c>
      <c r="F445" s="20">
        <f t="shared" si="230"/>
        <v>653.9905399999999</v>
      </c>
      <c r="G445" s="20">
        <f t="shared" si="231"/>
        <v>353.50839999999994</v>
      </c>
      <c r="H445" s="6"/>
      <c r="I445" s="6">
        <v>201.2</v>
      </c>
      <c r="J445" s="9">
        <v>11.2</v>
      </c>
      <c r="K445" s="6"/>
      <c r="L445" s="38">
        <f t="shared" si="232"/>
        <v>92.087793667585245</v>
      </c>
      <c r="M445" s="38">
        <v>11.2</v>
      </c>
      <c r="N445" s="42"/>
      <c r="O445" s="42"/>
      <c r="P445" s="78">
        <f t="shared" si="234"/>
        <v>48.930814913700985</v>
      </c>
      <c r="Q445" s="78">
        <v>11.215671470750799</v>
      </c>
      <c r="R445" s="78"/>
      <c r="S445" s="42"/>
      <c r="AC445" s="3"/>
    </row>
    <row r="446" spans="2:29">
      <c r="C446" s="19" t="s">
        <v>53</v>
      </c>
      <c r="D446" s="20">
        <f t="shared" si="229"/>
        <v>1114.4434361900001</v>
      </c>
      <c r="E446" s="20">
        <f t="shared" si="235"/>
        <v>875.44653274941095</v>
      </c>
      <c r="F446" s="20">
        <f t="shared" si="230"/>
        <v>655.94080999999994</v>
      </c>
      <c r="G446" s="20">
        <f t="shared" si="231"/>
        <v>354.56259999999997</v>
      </c>
      <c r="H446" s="6"/>
      <c r="I446" s="6">
        <v>201.8</v>
      </c>
      <c r="J446" s="9">
        <v>11.3</v>
      </c>
      <c r="K446" s="6"/>
      <c r="L446" s="38">
        <f t="shared" si="232"/>
        <v>92.36240935446672</v>
      </c>
      <c r="M446" s="38">
        <v>11.3</v>
      </c>
      <c r="N446" s="42"/>
      <c r="O446" s="42"/>
      <c r="P446" s="78">
        <f t="shared" si="234"/>
        <v>49.076731856783596</v>
      </c>
      <c r="Q446" s="78">
        <v>11.302034802120442</v>
      </c>
      <c r="R446" s="78"/>
      <c r="S446" s="42"/>
      <c r="AC446" s="3"/>
    </row>
    <row r="447" spans="2:29">
      <c r="C447" s="19" t="s">
        <v>54</v>
      </c>
      <c r="D447" s="20">
        <f t="shared" si="229"/>
        <v>1118.8614478300001</v>
      </c>
      <c r="E447" s="20">
        <f t="shared" si="235"/>
        <v>878.91708391987447</v>
      </c>
      <c r="F447" s="20">
        <f t="shared" si="230"/>
        <v>658.54116999999997</v>
      </c>
      <c r="G447" s="20">
        <f t="shared" si="231"/>
        <v>355.96819999999997</v>
      </c>
      <c r="H447" s="6"/>
      <c r="I447" s="6">
        <v>202.6</v>
      </c>
      <c r="J447" s="9">
        <v>11.4</v>
      </c>
      <c r="K447" s="9">
        <f>AVERAGE(J436:J447)</f>
        <v>8.5916666666666668</v>
      </c>
      <c r="L447" s="38">
        <f t="shared" si="232"/>
        <v>92.728563603642002</v>
      </c>
      <c r="M447" s="38">
        <v>11.4</v>
      </c>
      <c r="N447" s="38">
        <f>AVERAGE(M436:M447)</f>
        <v>8.5916666666666668</v>
      </c>
      <c r="O447" s="38"/>
      <c r="P447" s="78">
        <f t="shared" si="234"/>
        <v>49.271287780893736</v>
      </c>
      <c r="Q447" s="78">
        <v>11.375896668081964</v>
      </c>
      <c r="R447" s="78"/>
      <c r="S447" s="42"/>
      <c r="AC447" s="3"/>
    </row>
    <row r="448" spans="2:29">
      <c r="D448" s="20"/>
      <c r="E448" s="20"/>
      <c r="F448" s="20"/>
      <c r="G448" s="20"/>
      <c r="H448" s="6"/>
      <c r="I448" s="6"/>
      <c r="J448" s="9"/>
      <c r="K448" s="6"/>
      <c r="L448" s="38"/>
      <c r="M448" s="38"/>
      <c r="N448" s="42"/>
      <c r="O448" s="42"/>
      <c r="R448" s="78"/>
      <c r="S448" s="42"/>
      <c r="AC448" s="3"/>
    </row>
    <row r="449" spans="2:29">
      <c r="B449" s="26">
        <v>2006</v>
      </c>
      <c r="C449" s="19" t="s">
        <v>43</v>
      </c>
      <c r="D449" s="20">
        <f t="shared" si="229"/>
        <v>1137.6379972999998</v>
      </c>
      <c r="E449" s="20">
        <f t="shared" si="235"/>
        <v>893.66692639434405</v>
      </c>
      <c r="F449" s="20">
        <f t="shared" si="230"/>
        <v>669.59269999999992</v>
      </c>
      <c r="G449" s="20">
        <f t="shared" si="231"/>
        <v>361.94199999999995</v>
      </c>
      <c r="H449" s="6"/>
      <c r="I449" s="6">
        <v>206</v>
      </c>
      <c r="J449" s="9">
        <v>12.7</v>
      </c>
      <c r="K449" s="6"/>
      <c r="L449" s="38">
        <f t="shared" si="232"/>
        <v>94.284719162636989</v>
      </c>
      <c r="M449" s="38">
        <v>12.7</v>
      </c>
      <c r="N449" s="42"/>
      <c r="O449" s="42"/>
      <c r="P449" s="78">
        <f t="shared" si="234"/>
        <v>50.098150458361843</v>
      </c>
      <c r="Q449" s="78">
        <v>12.629852378348815</v>
      </c>
      <c r="R449" s="78"/>
      <c r="S449" s="42"/>
      <c r="AC449" s="3"/>
    </row>
    <row r="450" spans="2:29">
      <c r="C450" s="19" t="s">
        <v>44</v>
      </c>
      <c r="D450" s="20">
        <f t="shared" si="229"/>
        <v>1145.9217691249999</v>
      </c>
      <c r="E450" s="20">
        <f t="shared" si="235"/>
        <v>900.17420983896307</v>
      </c>
      <c r="F450" s="20">
        <f t="shared" si="230"/>
        <v>674.46837499999992</v>
      </c>
      <c r="G450" s="20">
        <f t="shared" si="231"/>
        <v>364.57749999999999</v>
      </c>
      <c r="H450" s="6"/>
      <c r="I450" s="6">
        <v>207.5</v>
      </c>
      <c r="J450" s="9">
        <v>13.1</v>
      </c>
      <c r="K450" s="6"/>
      <c r="L450" s="38">
        <f t="shared" si="232"/>
        <v>94.971258379840648</v>
      </c>
      <c r="M450" s="38">
        <v>13.1</v>
      </c>
      <c r="N450" s="42"/>
      <c r="O450" s="42"/>
      <c r="P450" s="78">
        <f t="shared" si="234"/>
        <v>50.462942816068356</v>
      </c>
      <c r="Q450" s="78">
        <v>13.079019073569476</v>
      </c>
      <c r="R450" s="78"/>
      <c r="S450" s="42"/>
      <c r="AC450" s="3"/>
    </row>
    <row r="451" spans="2:29">
      <c r="C451" s="19" t="s">
        <v>45</v>
      </c>
      <c r="D451" s="20">
        <f t="shared" si="229"/>
        <v>1155.862295315</v>
      </c>
      <c r="E451" s="20">
        <f t="shared" si="235"/>
        <v>907.98294997250593</v>
      </c>
      <c r="F451" s="20">
        <f t="shared" ref="F451:F459" si="236">$F$264*G451/100</f>
        <v>680.31918499999995</v>
      </c>
      <c r="G451" s="20">
        <f t="shared" ref="G451:G458" si="237">I451*1.757</f>
        <v>367.74009999999998</v>
      </c>
      <c r="H451" s="6"/>
      <c r="I451" s="6">
        <v>209.3</v>
      </c>
      <c r="J451" s="9">
        <v>13.8</v>
      </c>
      <c r="K451" s="6"/>
      <c r="L451" s="38">
        <f t="shared" si="232"/>
        <v>95.795105440485059</v>
      </c>
      <c r="M451" s="38">
        <v>13.8</v>
      </c>
      <c r="N451" s="42"/>
      <c r="O451" s="42"/>
      <c r="P451" s="78">
        <f t="shared" si="234"/>
        <v>50.900693645316188</v>
      </c>
      <c r="Q451" s="78">
        <v>13.749999999999996</v>
      </c>
      <c r="R451" s="78"/>
      <c r="S451" s="42"/>
      <c r="AC451" s="3"/>
    </row>
    <row r="452" spans="2:29">
      <c r="C452" s="19" t="s">
        <v>46</v>
      </c>
      <c r="D452" s="20">
        <f t="shared" si="229"/>
        <v>1168.56407878</v>
      </c>
      <c r="E452" s="20">
        <f t="shared" si="235"/>
        <v>917.96078458758848</v>
      </c>
      <c r="F452" s="20">
        <f t="shared" si="236"/>
        <v>687.79521999999997</v>
      </c>
      <c r="G452" s="20">
        <f t="shared" si="237"/>
        <v>371.78119999999996</v>
      </c>
      <c r="H452" s="6"/>
      <c r="I452" s="6">
        <v>211.6</v>
      </c>
      <c r="J452" s="9">
        <v>14.2</v>
      </c>
      <c r="K452" s="6"/>
      <c r="L452" s="38">
        <f t="shared" si="232"/>
        <v>96.847798906864014</v>
      </c>
      <c r="M452" s="38">
        <v>14.2</v>
      </c>
      <c r="N452" s="42"/>
      <c r="O452" s="42"/>
      <c r="P452" s="78">
        <f t="shared" si="234"/>
        <v>51.460041927132849</v>
      </c>
      <c r="Q452" s="78">
        <v>14.193200215866163</v>
      </c>
      <c r="R452" s="78"/>
      <c r="S452" s="42"/>
      <c r="AC452" s="3"/>
    </row>
    <row r="453" spans="2:29">
      <c r="C453" s="19" t="s">
        <v>47</v>
      </c>
      <c r="D453" s="20">
        <f t="shared" si="229"/>
        <v>1179.60910788</v>
      </c>
      <c r="E453" s="20">
        <f t="shared" si="235"/>
        <v>926.63716251374717</v>
      </c>
      <c r="F453" s="20">
        <f t="shared" si="236"/>
        <v>694.29611999999997</v>
      </c>
      <c r="G453" s="20">
        <f t="shared" si="237"/>
        <v>375.29519999999997</v>
      </c>
      <c r="H453" s="6"/>
      <c r="I453" s="6">
        <v>213.6</v>
      </c>
      <c r="J453" s="9">
        <v>13.5</v>
      </c>
      <c r="K453" s="6"/>
      <c r="L453" s="38">
        <f t="shared" si="232"/>
        <v>97.763184529802231</v>
      </c>
      <c r="M453" s="38">
        <v>13.5</v>
      </c>
      <c r="N453" s="42"/>
      <c r="O453" s="42"/>
      <c r="P453" s="78">
        <f t="shared" si="234"/>
        <v>51.946431737408204</v>
      </c>
      <c r="Q453" s="78">
        <v>13.496280552603611</v>
      </c>
      <c r="R453" s="78"/>
      <c r="S453" s="42"/>
      <c r="AC453" s="3"/>
    </row>
    <row r="454" spans="2:29">
      <c r="C454" s="19" t="s">
        <v>48</v>
      </c>
      <c r="D454" s="20">
        <f t="shared" si="229"/>
        <v>1186.2361253399999</v>
      </c>
      <c r="E454" s="20">
        <f t="shared" si="235"/>
        <v>931.84298926944234</v>
      </c>
      <c r="F454" s="20">
        <f t="shared" si="236"/>
        <v>698.19665999999995</v>
      </c>
      <c r="G454" s="20">
        <f t="shared" si="237"/>
        <v>377.40359999999998</v>
      </c>
      <c r="H454" s="6"/>
      <c r="I454" s="6">
        <v>214.8</v>
      </c>
      <c r="J454" s="9">
        <v>12.5</v>
      </c>
      <c r="K454" s="6"/>
      <c r="L454" s="38">
        <f t="shared" si="232"/>
        <v>98.312415903565167</v>
      </c>
      <c r="M454" s="38">
        <v>12.5</v>
      </c>
      <c r="N454" s="42"/>
      <c r="O454" s="42"/>
      <c r="P454" s="78">
        <f t="shared" si="234"/>
        <v>52.238265623573419</v>
      </c>
      <c r="Q454" s="78">
        <v>12.519643792561519</v>
      </c>
      <c r="R454" s="78"/>
      <c r="S454" s="42"/>
      <c r="AC454" s="3"/>
    </row>
    <row r="455" spans="2:29">
      <c r="C455" s="19" t="s">
        <v>49</v>
      </c>
      <c r="D455" s="6">
        <f t="shared" si="229"/>
        <v>1191.206388435</v>
      </c>
      <c r="E455" s="6">
        <f t="shared" si="235"/>
        <v>935.74735933621378</v>
      </c>
      <c r="F455" s="6">
        <f t="shared" si="236"/>
        <v>701.12206500000002</v>
      </c>
      <c r="G455" s="6">
        <f t="shared" si="237"/>
        <v>378.98489999999998</v>
      </c>
      <c r="H455" s="6"/>
      <c r="I455" s="6">
        <v>215.7</v>
      </c>
      <c r="J455" s="9">
        <v>11.9</v>
      </c>
      <c r="K455" s="6"/>
      <c r="L455" s="38">
        <f t="shared" si="232"/>
        <v>98.724339433887366</v>
      </c>
      <c r="M455" s="38">
        <v>11.9</v>
      </c>
      <c r="N455" s="42"/>
      <c r="O455" s="42"/>
      <c r="P455" s="78">
        <f t="shared" si="234"/>
        <v>52.457141038197328</v>
      </c>
      <c r="Q455" s="78">
        <v>11.877593360995832</v>
      </c>
      <c r="R455" s="78"/>
      <c r="S455" s="42"/>
      <c r="AC455" s="3"/>
    </row>
    <row r="456" spans="2:29">
      <c r="C456" s="19" t="s">
        <v>50</v>
      </c>
      <c r="D456" s="6">
        <f t="shared" si="229"/>
        <v>1198.3856573500002</v>
      </c>
      <c r="E456" s="6">
        <f t="shared" si="235"/>
        <v>941.38700498821709</v>
      </c>
      <c r="F456" s="6">
        <f t="shared" si="236"/>
        <v>705.34765000000004</v>
      </c>
      <c r="G456" s="6">
        <f t="shared" si="237"/>
        <v>381.26900000000001</v>
      </c>
      <c r="H456" s="6"/>
      <c r="I456" s="6">
        <v>217</v>
      </c>
      <c r="J456" s="9">
        <v>10.7</v>
      </c>
      <c r="K456" s="6"/>
      <c r="L456" s="38">
        <f>I456/$S$3</f>
        <v>99.319340088797219</v>
      </c>
      <c r="M456" s="38">
        <v>10.7</v>
      </c>
      <c r="N456" s="42"/>
      <c r="O456" s="42"/>
      <c r="P456" s="78">
        <f t="shared" si="234"/>
        <v>52.773294414876318</v>
      </c>
      <c r="Q456" s="78">
        <v>10.714285714285721</v>
      </c>
      <c r="R456" s="78"/>
      <c r="S456" s="42"/>
      <c r="AC456" s="3"/>
    </row>
    <row r="457" spans="2:29">
      <c r="C457" s="19" t="s">
        <v>51</v>
      </c>
      <c r="D457" s="6">
        <f t="shared" si="229"/>
        <v>1206.5984895575971</v>
      </c>
      <c r="E457" s="6">
        <f t="shared" si="235"/>
        <v>947.83856210337558</v>
      </c>
      <c r="F457" s="6">
        <f t="shared" si="236"/>
        <v>710.18157125226423</v>
      </c>
      <c r="G457" s="6">
        <f t="shared" si="237"/>
        <v>383.88193040662929</v>
      </c>
      <c r="H457" s="6"/>
      <c r="I457" s="6">
        <f>L457*($S$1/100)</f>
        <v>218.48715447161601</v>
      </c>
      <c r="J457" s="9">
        <v>10.5</v>
      </c>
      <c r="K457" s="6"/>
      <c r="L457" s="38">
        <v>100</v>
      </c>
      <c r="M457" s="38">
        <v>10.5</v>
      </c>
      <c r="N457" s="42"/>
      <c r="O457" s="42"/>
      <c r="P457" s="78">
        <f t="shared" si="234"/>
        <v>53.134962805526044</v>
      </c>
      <c r="Q457" s="78">
        <v>10.514493915840163</v>
      </c>
      <c r="R457" s="78"/>
      <c r="S457" s="42"/>
      <c r="AC457" s="3"/>
    </row>
    <row r="458" spans="2:29">
      <c r="C458" s="19" t="s">
        <v>52</v>
      </c>
      <c r="D458" s="6">
        <f t="shared" si="229"/>
        <v>1213.8380804949422</v>
      </c>
      <c r="E458" s="6">
        <f t="shared" si="235"/>
        <v>953.52559347599549</v>
      </c>
      <c r="F458" s="6">
        <f t="shared" si="236"/>
        <v>714.44266067977765</v>
      </c>
      <c r="G458" s="6">
        <f t="shared" si="237"/>
        <v>386.18522198906902</v>
      </c>
      <c r="H458" s="6"/>
      <c r="I458" s="6">
        <f>L458*($S$1/100)</f>
        <v>219.79807739844568</v>
      </c>
      <c r="J458" s="9">
        <v>9.1999999999999993</v>
      </c>
      <c r="K458" s="6"/>
      <c r="L458" s="38">
        <v>100.6</v>
      </c>
      <c r="M458" s="38">
        <v>9.1999999999999993</v>
      </c>
      <c r="N458" s="42"/>
      <c r="O458" s="42"/>
      <c r="P458" s="78">
        <f t="shared" si="234"/>
        <v>53.453772582359193</v>
      </c>
      <c r="Q458" s="78">
        <v>9.2435772358079973</v>
      </c>
      <c r="R458" s="78"/>
      <c r="S458" s="42"/>
      <c r="AC458" s="3"/>
    </row>
    <row r="459" spans="2:29">
      <c r="C459" s="19" t="s">
        <v>53</v>
      </c>
      <c r="D459" s="6">
        <f t="shared" si="229"/>
        <v>1212.6314820053849</v>
      </c>
      <c r="E459" s="6">
        <f t="shared" si="235"/>
        <v>952.57775491389236</v>
      </c>
      <c r="F459" s="6">
        <f t="shared" si="236"/>
        <v>713.73247910852558</v>
      </c>
      <c r="G459" s="6">
        <f>I459*1.757</f>
        <v>385.80134005866245</v>
      </c>
      <c r="H459" s="6"/>
      <c r="I459" s="6">
        <f>L459*($S$1/100)</f>
        <v>219.57959024397408</v>
      </c>
      <c r="J459" s="9">
        <v>8.8000000000000007</v>
      </c>
      <c r="K459" s="6"/>
      <c r="L459" s="38">
        <v>100.5</v>
      </c>
      <c r="M459" s="38">
        <v>8.8000000000000007</v>
      </c>
      <c r="N459" s="42"/>
      <c r="O459" s="42"/>
      <c r="P459" s="78">
        <f t="shared" si="234"/>
        <v>53.40063761955367</v>
      </c>
      <c r="Q459" s="78">
        <v>8.8105006164390876</v>
      </c>
      <c r="R459" s="78"/>
      <c r="S459" s="42"/>
      <c r="AC459" s="3"/>
    </row>
    <row r="460" spans="2:29">
      <c r="C460" s="19" t="s">
        <v>54</v>
      </c>
      <c r="D460" s="6">
        <f>(F460*1.699)</f>
        <v>1213.8380804949422</v>
      </c>
      <c r="E460" s="6">
        <f t="shared" si="235"/>
        <v>953.52559347599549</v>
      </c>
      <c r="F460" s="6">
        <f>$F$264*G460/100</f>
        <v>714.44266067977765</v>
      </c>
      <c r="G460" s="6">
        <f>I460*1.757</f>
        <v>386.18522198906902</v>
      </c>
      <c r="H460" s="6"/>
      <c r="I460" s="6">
        <f>L460*($S$1/100)</f>
        <v>219.79807739844568</v>
      </c>
      <c r="J460" s="9">
        <v>8.8000000000000007</v>
      </c>
      <c r="K460" s="9">
        <f>AVERAGE(J449:J460)</f>
        <v>11.641666666666667</v>
      </c>
      <c r="L460" s="38">
        <v>100.6</v>
      </c>
      <c r="M460" s="38">
        <v>8.5</v>
      </c>
      <c r="N460" s="38">
        <f>AVERAGE(M449:M460)</f>
        <v>11.616666666666667</v>
      </c>
      <c r="O460" s="38"/>
      <c r="P460" s="78">
        <f t="shared" si="234"/>
        <v>53.453772582359193</v>
      </c>
      <c r="Q460" s="78">
        <v>8.4886857840304373</v>
      </c>
      <c r="R460" s="78"/>
      <c r="S460" s="42"/>
      <c r="AC460" s="3"/>
    </row>
    <row r="461" spans="2:29">
      <c r="D461" s="6"/>
      <c r="E461" s="6"/>
      <c r="F461" s="6"/>
      <c r="G461" s="6"/>
      <c r="H461" s="6"/>
      <c r="I461" s="6"/>
      <c r="J461" s="6"/>
      <c r="K461" s="6"/>
      <c r="L461" s="38"/>
      <c r="M461" s="38"/>
      <c r="N461" s="42"/>
      <c r="O461" s="42"/>
      <c r="R461" s="78"/>
      <c r="S461" s="42"/>
      <c r="AC461" s="3"/>
    </row>
    <row r="462" spans="2:29">
      <c r="B462" s="26">
        <v>2007</v>
      </c>
      <c r="C462" s="19" t="s">
        <v>43</v>
      </c>
      <c r="D462" s="6">
        <f t="shared" ref="D462:D473" si="238">(F462*1.699)</f>
        <v>1222.2842699218456</v>
      </c>
      <c r="E462" s="6">
        <f t="shared" si="235"/>
        <v>960.16046341071933</v>
      </c>
      <c r="F462" s="6">
        <f t="shared" ref="F462:F473" si="239">$F$264*G462/100</f>
        <v>719.41393167854358</v>
      </c>
      <c r="G462" s="6">
        <f t="shared" ref="G462:G473" si="240">I462*1.757</f>
        <v>388.87239550191543</v>
      </c>
      <c r="H462" s="6"/>
      <c r="I462" s="6">
        <f t="shared" ref="I462:I473" si="241">L462*($S$1/100)</f>
        <v>221.32748747974699</v>
      </c>
      <c r="J462" s="9">
        <v>7.4</v>
      </c>
      <c r="K462" s="6"/>
      <c r="L462" s="38">
        <v>101.3</v>
      </c>
      <c r="M462" s="38">
        <v>7.4</v>
      </c>
      <c r="N462" s="6"/>
      <c r="O462" s="6"/>
      <c r="P462" s="78">
        <f t="shared" si="234"/>
        <v>53.825717321997878</v>
      </c>
      <c r="Q462" s="78">
        <v>7.4405279027898175</v>
      </c>
      <c r="R462" s="78"/>
      <c r="S462" s="6"/>
      <c r="AC462" s="3"/>
    </row>
    <row r="463" spans="2:29">
      <c r="C463" s="19" t="s">
        <v>44</v>
      </c>
      <c r="D463" s="6">
        <f t="shared" si="238"/>
        <v>1229.5238608591912</v>
      </c>
      <c r="E463" s="6">
        <f t="shared" si="235"/>
        <v>965.84749478333958</v>
      </c>
      <c r="F463" s="6">
        <f t="shared" si="239"/>
        <v>723.67502110605722</v>
      </c>
      <c r="G463" s="6">
        <f t="shared" si="240"/>
        <v>391.17568708435527</v>
      </c>
      <c r="H463" s="6"/>
      <c r="I463" s="6">
        <f t="shared" si="241"/>
        <v>222.63841040657672</v>
      </c>
      <c r="J463" s="9">
        <v>7.3</v>
      </c>
      <c r="K463" s="6"/>
      <c r="L463" s="38">
        <v>101.9</v>
      </c>
      <c r="M463" s="38">
        <v>7.3</v>
      </c>
      <c r="N463" s="6"/>
      <c r="O463" s="6"/>
      <c r="P463" s="78">
        <f t="shared" si="234"/>
        <v>54.144527098831041</v>
      </c>
      <c r="Q463" s="78">
        <v>7.295619473049042</v>
      </c>
      <c r="R463" s="78"/>
      <c r="S463" s="6"/>
      <c r="AC463" s="3"/>
    </row>
    <row r="464" spans="2:29">
      <c r="C464" s="19" t="s">
        <v>45</v>
      </c>
      <c r="D464" s="6">
        <f t="shared" si="238"/>
        <v>1230.730459348749</v>
      </c>
      <c r="E464" s="6">
        <f t="shared" si="235"/>
        <v>966.79533334544317</v>
      </c>
      <c r="F464" s="6">
        <f t="shared" si="239"/>
        <v>724.38520267730962</v>
      </c>
      <c r="G464" s="6">
        <f t="shared" si="240"/>
        <v>391.55956901476191</v>
      </c>
      <c r="H464" s="6"/>
      <c r="I464" s="6">
        <f t="shared" si="241"/>
        <v>222.85689756104833</v>
      </c>
      <c r="J464" s="9">
        <v>6.5</v>
      </c>
      <c r="K464" s="6"/>
      <c r="L464" s="38">
        <v>102</v>
      </c>
      <c r="M464" s="38">
        <v>6.5</v>
      </c>
      <c r="N464" s="6"/>
      <c r="O464" s="6"/>
      <c r="P464" s="78">
        <f t="shared" si="234"/>
        <v>54.197662061636564</v>
      </c>
      <c r="Q464" s="78">
        <v>6.4772563597937483</v>
      </c>
      <c r="R464" s="78"/>
      <c r="S464" s="6"/>
      <c r="AC464" s="3"/>
    </row>
    <row r="465" spans="2:29">
      <c r="C465" s="19" t="s">
        <v>46</v>
      </c>
      <c r="D465" s="6">
        <f t="shared" si="238"/>
        <v>1241.5898457547671</v>
      </c>
      <c r="E465" s="6">
        <f t="shared" si="235"/>
        <v>975.32588040437327</v>
      </c>
      <c r="F465" s="6">
        <f t="shared" si="239"/>
        <v>730.7768368185798</v>
      </c>
      <c r="G465" s="6">
        <f t="shared" si="240"/>
        <v>395.01450638842152</v>
      </c>
      <c r="H465" s="6"/>
      <c r="I465" s="6">
        <f t="shared" si="241"/>
        <v>224.82328195129287</v>
      </c>
      <c r="J465" s="9">
        <v>6.3</v>
      </c>
      <c r="K465" s="6"/>
      <c r="L465" s="38">
        <v>102.9</v>
      </c>
      <c r="M465" s="38">
        <v>6.3</v>
      </c>
      <c r="N465" s="6"/>
      <c r="O465" s="6"/>
      <c r="P465" s="78">
        <f t="shared" si="234"/>
        <v>54.675876726886294</v>
      </c>
      <c r="Q465" s="78">
        <v>6.2491880677187472</v>
      </c>
      <c r="R465" s="78"/>
      <c r="S465" s="6"/>
      <c r="AC465" s="3"/>
    </row>
    <row r="466" spans="2:29">
      <c r="C466" s="19" t="s">
        <v>47</v>
      </c>
      <c r="D466" s="6">
        <f t="shared" si="238"/>
        <v>1254.8624291399008</v>
      </c>
      <c r="E466" s="6">
        <f t="shared" si="235"/>
        <v>985.75210458751053</v>
      </c>
      <c r="F466" s="6">
        <f t="shared" si="239"/>
        <v>738.58883410235478</v>
      </c>
      <c r="G466" s="6">
        <f t="shared" si="240"/>
        <v>399.23720762289446</v>
      </c>
      <c r="H466" s="6"/>
      <c r="I466" s="6">
        <f t="shared" si="241"/>
        <v>227.22664065048065</v>
      </c>
      <c r="J466" s="9">
        <v>6.4</v>
      </c>
      <c r="K466" s="6"/>
      <c r="L466" s="38">
        <v>104</v>
      </c>
      <c r="M466" s="38">
        <v>6.4</v>
      </c>
      <c r="N466" s="6"/>
      <c r="O466" s="6"/>
      <c r="P466" s="78">
        <f t="shared" si="234"/>
        <v>55.260361317747076</v>
      </c>
      <c r="Q466" s="78">
        <v>6.3795134131463538</v>
      </c>
      <c r="R466" s="78"/>
      <c r="S466" s="6"/>
      <c r="AC466" s="3"/>
    </row>
    <row r="467" spans="2:29">
      <c r="C467" s="19" t="s">
        <v>48</v>
      </c>
      <c r="D467" s="6">
        <f t="shared" si="238"/>
        <v>1263.3086185668039</v>
      </c>
      <c r="E467" s="6">
        <f t="shared" si="235"/>
        <v>992.38697452223414</v>
      </c>
      <c r="F467" s="6">
        <f t="shared" si="239"/>
        <v>743.5601051011206</v>
      </c>
      <c r="G467" s="6">
        <f t="shared" si="240"/>
        <v>401.92438113574087</v>
      </c>
      <c r="H467" s="6"/>
      <c r="I467" s="6">
        <f t="shared" si="241"/>
        <v>228.75605073178195</v>
      </c>
      <c r="J467" s="9">
        <v>6.4</v>
      </c>
      <c r="K467" s="6"/>
      <c r="L467" s="38">
        <v>104.7</v>
      </c>
      <c r="M467" s="38">
        <v>6.4</v>
      </c>
      <c r="N467" s="6"/>
      <c r="O467" s="6"/>
      <c r="P467" s="78">
        <f t="shared" si="234"/>
        <v>55.632306057385762</v>
      </c>
      <c r="Q467" s="78">
        <v>6.4972303220586225</v>
      </c>
      <c r="R467" s="78"/>
      <c r="S467" s="6"/>
      <c r="AC467" s="3"/>
    </row>
    <row r="468" spans="2:29">
      <c r="C468" s="19" t="s">
        <v>49</v>
      </c>
      <c r="D468" s="6">
        <f t="shared" si="238"/>
        <v>1281.4075959101679</v>
      </c>
      <c r="E468" s="6">
        <f t="shared" si="235"/>
        <v>1006.6045529537847</v>
      </c>
      <c r="F468" s="6">
        <f t="shared" si="239"/>
        <v>754.21282866990452</v>
      </c>
      <c r="G468" s="6">
        <f t="shared" si="240"/>
        <v>407.68261009184033</v>
      </c>
      <c r="H468" s="6"/>
      <c r="I468" s="6">
        <f t="shared" si="241"/>
        <v>232.0333580488562</v>
      </c>
      <c r="J468" s="9">
        <v>7.5</v>
      </c>
      <c r="K468" s="6"/>
      <c r="L468" s="38">
        <v>106.2</v>
      </c>
      <c r="M468" s="38">
        <v>7.5</v>
      </c>
      <c r="N468" s="6"/>
      <c r="O468" s="6"/>
      <c r="P468" s="78">
        <f t="shared" si="234"/>
        <v>56.429330499468655</v>
      </c>
      <c r="Q468" s="78">
        <v>7.5722568608512786</v>
      </c>
      <c r="R468" s="78"/>
      <c r="S468" s="6"/>
      <c r="AC468" s="3"/>
    </row>
    <row r="469" spans="2:29">
      <c r="C469" s="19" t="s">
        <v>50</v>
      </c>
      <c r="D469" s="6">
        <f t="shared" si="238"/>
        <v>1285.0273913788405</v>
      </c>
      <c r="E469" s="6">
        <f t="shared" si="235"/>
        <v>1009.4480686400948</v>
      </c>
      <c r="F469" s="6">
        <f t="shared" si="239"/>
        <v>756.34337338366129</v>
      </c>
      <c r="G469" s="6">
        <f t="shared" si="240"/>
        <v>408.83425588306017</v>
      </c>
      <c r="H469" s="6"/>
      <c r="I469" s="6">
        <f t="shared" si="241"/>
        <v>232.68881951227104</v>
      </c>
      <c r="J469" s="9">
        <v>7.2</v>
      </c>
      <c r="K469" s="6"/>
      <c r="L469" s="38">
        <v>106.5</v>
      </c>
      <c r="M469" s="38">
        <v>7.2</v>
      </c>
      <c r="N469" s="6"/>
      <c r="O469" s="6"/>
      <c r="P469" s="78">
        <f t="shared" si="234"/>
        <v>56.588735387885237</v>
      </c>
      <c r="Q469" s="78">
        <v>7.2298707429820475</v>
      </c>
      <c r="R469" s="78"/>
      <c r="S469" s="6"/>
      <c r="AC469" s="3"/>
    </row>
    <row r="470" spans="2:29">
      <c r="C470" s="19" t="s">
        <v>51</v>
      </c>
      <c r="D470" s="6">
        <f t="shared" si="238"/>
        <v>1288.6471868475132</v>
      </c>
      <c r="E470" s="6">
        <f t="shared" si="235"/>
        <v>1012.2915843264049</v>
      </c>
      <c r="F470" s="6">
        <f t="shared" si="239"/>
        <v>758.47391809741805</v>
      </c>
      <c r="G470" s="6">
        <f t="shared" si="240"/>
        <v>409.98590167428006</v>
      </c>
      <c r="H470" s="6"/>
      <c r="I470" s="6">
        <f t="shared" si="241"/>
        <v>233.34428097568588</v>
      </c>
      <c r="J470" s="9">
        <v>6.8</v>
      </c>
      <c r="K470" s="6"/>
      <c r="L470" s="38">
        <v>106.8</v>
      </c>
      <c r="M470" s="38">
        <v>6.8</v>
      </c>
      <c r="N470" s="6"/>
      <c r="O470" s="6"/>
      <c r="P470" s="78">
        <f t="shared" si="234"/>
        <v>56.748140276301804</v>
      </c>
      <c r="Q470" s="78">
        <v>6.7999999999999838</v>
      </c>
      <c r="R470" s="78"/>
      <c r="S470" s="6"/>
      <c r="AC470" s="3"/>
    </row>
    <row r="471" spans="2:29">
      <c r="C471" s="19" t="s">
        <v>52</v>
      </c>
      <c r="D471" s="6">
        <f t="shared" si="238"/>
        <v>1301.9197702326471</v>
      </c>
      <c r="E471" s="6">
        <f t="shared" si="235"/>
        <v>1022.7178085095422</v>
      </c>
      <c r="F471" s="6">
        <f t="shared" si="239"/>
        <v>766.28591538119315</v>
      </c>
      <c r="G471" s="6">
        <f t="shared" si="240"/>
        <v>414.20860290875305</v>
      </c>
      <c r="H471" s="6"/>
      <c r="I471" s="6">
        <f t="shared" si="241"/>
        <v>235.74763967487368</v>
      </c>
      <c r="J471" s="9">
        <v>7.3</v>
      </c>
      <c r="K471" s="6"/>
      <c r="L471" s="38">
        <v>107.9</v>
      </c>
      <c r="M471" s="38">
        <v>7.3</v>
      </c>
      <c r="N471" s="6"/>
      <c r="O471" s="6"/>
      <c r="P471" s="78">
        <f t="shared" si="234"/>
        <v>57.332624867162593</v>
      </c>
      <c r="Q471" s="78">
        <v>7.256461232604372</v>
      </c>
      <c r="R471" s="78"/>
      <c r="S471" s="6"/>
      <c r="AC471" s="3"/>
    </row>
    <row r="472" spans="2:29">
      <c r="C472" s="19" t="s">
        <v>53</v>
      </c>
      <c r="D472" s="6">
        <f t="shared" si="238"/>
        <v>1305.53956570132</v>
      </c>
      <c r="E472" s="6">
        <f t="shared" si="235"/>
        <v>1025.5613241958524</v>
      </c>
      <c r="F472" s="6">
        <f t="shared" si="239"/>
        <v>768.41646009494991</v>
      </c>
      <c r="G472" s="6">
        <f t="shared" si="240"/>
        <v>415.36024869997289</v>
      </c>
      <c r="H472" s="6"/>
      <c r="I472" s="6">
        <f t="shared" si="241"/>
        <v>236.40310113828852</v>
      </c>
      <c r="J472" s="9">
        <v>7.7</v>
      </c>
      <c r="K472" s="6"/>
      <c r="L472" s="38">
        <v>108.2</v>
      </c>
      <c r="M472" s="38">
        <v>7.7</v>
      </c>
      <c r="N472" s="6"/>
      <c r="O472" s="6"/>
      <c r="P472" s="78">
        <f t="shared" si="234"/>
        <v>57.492029755579175</v>
      </c>
      <c r="Q472" s="78">
        <v>7.6616915422885512</v>
      </c>
      <c r="R472" s="78"/>
      <c r="S472" s="6"/>
      <c r="AC472" s="3"/>
    </row>
    <row r="473" spans="2:29">
      <c r="C473" s="19" t="s">
        <v>54</v>
      </c>
      <c r="D473" s="6">
        <f t="shared" si="238"/>
        <v>1312.7791566386652</v>
      </c>
      <c r="E473" s="6">
        <f t="shared" si="235"/>
        <v>1031.2483555684723</v>
      </c>
      <c r="F473" s="6">
        <f t="shared" si="239"/>
        <v>772.67754952246332</v>
      </c>
      <c r="G473" s="6">
        <f t="shared" si="240"/>
        <v>417.66354028241267</v>
      </c>
      <c r="H473" s="6"/>
      <c r="I473" s="6">
        <f t="shared" si="241"/>
        <v>237.7140240651182</v>
      </c>
      <c r="J473" s="9">
        <v>8.1</v>
      </c>
      <c r="K473" s="9">
        <f>AVERAGE(J462:J473)</f>
        <v>7.0749999999999993</v>
      </c>
      <c r="L473" s="38">
        <v>108.8</v>
      </c>
      <c r="M473" s="38">
        <v>8.1</v>
      </c>
      <c r="N473" s="38">
        <f>AVERAGE(M462:M473)</f>
        <v>7.0749999999999993</v>
      </c>
      <c r="O473" s="38"/>
      <c r="P473" s="78">
        <f t="shared" si="234"/>
        <v>57.810839532412331</v>
      </c>
      <c r="Q473" s="78">
        <v>8.1510934393638212</v>
      </c>
      <c r="R473" s="78"/>
      <c r="S473" s="6"/>
      <c r="AC473" s="3"/>
    </row>
    <row r="474" spans="2:29">
      <c r="C474" s="19"/>
      <c r="D474" s="6"/>
      <c r="E474" s="6"/>
      <c r="F474" s="6"/>
      <c r="G474" s="6"/>
      <c r="H474" s="6"/>
      <c r="I474" s="6"/>
      <c r="J474" s="6"/>
      <c r="K474" s="6"/>
      <c r="L474" s="38"/>
      <c r="M474" s="38"/>
      <c r="N474" s="6"/>
      <c r="O474" s="6"/>
      <c r="R474" s="78"/>
      <c r="S474" s="6"/>
      <c r="AC474" s="3"/>
    </row>
    <row r="475" spans="2:29">
      <c r="C475" s="19"/>
      <c r="D475" s="6"/>
      <c r="E475" s="6"/>
      <c r="F475" s="6"/>
      <c r="G475" s="6"/>
      <c r="H475" s="6"/>
      <c r="I475" s="6"/>
      <c r="J475" s="6"/>
      <c r="K475" s="6"/>
      <c r="L475" s="38"/>
      <c r="M475" s="38"/>
      <c r="N475" s="6"/>
      <c r="O475" s="6"/>
      <c r="R475" s="78"/>
      <c r="S475" s="6"/>
      <c r="AC475" s="3"/>
    </row>
    <row r="476" spans="2:29">
      <c r="B476" s="26">
        <v>2008</v>
      </c>
      <c r="C476" s="19" t="s">
        <v>43</v>
      </c>
      <c r="D476" s="6">
        <f>(F476*1.699)</f>
        <v>1325.1950550962131</v>
      </c>
      <c r="E476" s="6">
        <f t="shared" ref="E476:E513" si="242">D476/1.273</f>
        <v>1041.0016143725163</v>
      </c>
      <c r="F476" s="6">
        <f>$F$264*G476/100</f>
        <v>779.98531789064918</v>
      </c>
      <c r="G476" s="6">
        <f>I476*1.757</f>
        <v>421.61368534629685</v>
      </c>
      <c r="H476" s="6"/>
      <c r="I476" s="6">
        <f>L476*($S$1/100)</f>
        <v>239.96225688463113</v>
      </c>
      <c r="J476" s="9">
        <v>8.4190463520307901</v>
      </c>
      <c r="K476" s="6"/>
      <c r="L476" s="38">
        <v>109.82899999999999</v>
      </c>
      <c r="M476" s="38">
        <v>8.4190463520307901</v>
      </c>
      <c r="N476" s="6"/>
      <c r="O476" s="6"/>
      <c r="P476" s="78">
        <f t="shared" si="234"/>
        <v>58.357598299681193</v>
      </c>
      <c r="Q476" s="78">
        <v>8.4195459032576423</v>
      </c>
      <c r="R476" s="78"/>
      <c r="S476" s="6"/>
      <c r="AC476" s="3"/>
    </row>
    <row r="477" spans="2:29">
      <c r="C477" s="19" t="s">
        <v>44</v>
      </c>
      <c r="D477" s="6">
        <f>(F477*1.699)</f>
        <v>1340.7380111469965</v>
      </c>
      <c r="E477" s="6">
        <f t="shared" si="242"/>
        <v>1053.2113206182221</v>
      </c>
      <c r="F477" s="6">
        <f>$F$264*G477/100</f>
        <v>789.13361456562484</v>
      </c>
      <c r="G477" s="6">
        <f>I477*1.757</f>
        <v>426.55871057601342</v>
      </c>
      <c r="H477" s="6"/>
      <c r="I477" s="6">
        <f>L477*($S$1/100)</f>
        <v>242.77672770404862</v>
      </c>
      <c r="J477" s="9">
        <v>9.0365685702328271</v>
      </c>
      <c r="K477" s="6"/>
      <c r="L477" s="38">
        <v>111.11716306213697</v>
      </c>
      <c r="M477" s="38">
        <v>9.0365685702328271</v>
      </c>
      <c r="N477" s="6"/>
      <c r="O477" s="6"/>
      <c r="P477" s="78">
        <f t="shared" si="234"/>
        <v>59.042063263622204</v>
      </c>
      <c r="Q477" s="78">
        <v>9.0453023180931957</v>
      </c>
      <c r="R477" s="78"/>
      <c r="S477" s="6"/>
      <c r="AC477" s="3"/>
    </row>
    <row r="478" spans="2:29">
      <c r="C478" s="19" t="s">
        <v>45</v>
      </c>
      <c r="D478" s="6">
        <f>(F478*1.699)</f>
        <v>1352.1123443608981</v>
      </c>
      <c r="E478" s="6">
        <f t="shared" si="242"/>
        <v>1062.146382058836</v>
      </c>
      <c r="F478" s="6">
        <f>$F$264*G478/100</f>
        <v>795.82833688104654</v>
      </c>
      <c r="G478" s="6">
        <f>I478*1.757</f>
        <v>430.17747939516028</v>
      </c>
      <c r="H478" s="6"/>
      <c r="I478" s="6">
        <f>L478*($S$1/100)</f>
        <v>244.83635708318741</v>
      </c>
      <c r="J478" s="9">
        <v>9.8202028681913198</v>
      </c>
      <c r="K478" s="6"/>
      <c r="L478" s="38">
        <v>112.05984062325938</v>
      </c>
      <c r="M478" s="38">
        <v>9.8202028681913198</v>
      </c>
      <c r="N478" s="6"/>
      <c r="O478" s="6"/>
      <c r="P478" s="78">
        <f t="shared" si="234"/>
        <v>59.542954635100628</v>
      </c>
      <c r="Q478" s="78">
        <v>9.8625888463327094</v>
      </c>
      <c r="R478" s="78"/>
      <c r="S478" s="6"/>
      <c r="AC478" s="3"/>
    </row>
    <row r="479" spans="2:29">
      <c r="C479" s="19" t="s">
        <v>46</v>
      </c>
      <c r="D479" s="6">
        <f>(F479*1.699)</f>
        <v>1380.0015127879178</v>
      </c>
      <c r="E479" s="6">
        <f t="shared" si="242"/>
        <v>1084.0546054893307</v>
      </c>
      <c r="F479" s="6">
        <f>$F$264*G479/100</f>
        <v>812.24338598464851</v>
      </c>
      <c r="G479" s="6">
        <f>I479*1.757</f>
        <v>439.05047891062077</v>
      </c>
      <c r="H479" s="6"/>
      <c r="I479" s="6">
        <f>L479*($S$1/100)</f>
        <v>249.88644218020534</v>
      </c>
      <c r="J479" s="9">
        <v>11.102152934645492</v>
      </c>
      <c r="K479" s="6"/>
      <c r="L479" s="38">
        <v>114.37122826947177</v>
      </c>
      <c r="M479" s="38">
        <v>11.102152934645492</v>
      </c>
      <c r="N479" s="6"/>
      <c r="O479" s="6"/>
      <c r="P479" s="78">
        <f t="shared" si="234"/>
        <v>60.771109601207108</v>
      </c>
      <c r="Q479" s="78">
        <v>11.147938065570241</v>
      </c>
      <c r="R479" s="78"/>
      <c r="S479" s="6"/>
      <c r="AC479" s="3"/>
    </row>
    <row r="480" spans="2:29">
      <c r="C480" s="19" t="s">
        <v>47</v>
      </c>
      <c r="D480" s="6">
        <f>(F480*1.699)</f>
        <v>1406.5192416505968</v>
      </c>
      <c r="E480" s="6">
        <f t="shared" si="242"/>
        <v>1104.8855001183008</v>
      </c>
      <c r="F480" s="6">
        <f>$F$264*G480/100</f>
        <v>827.85123110688448</v>
      </c>
      <c r="G480" s="6">
        <f>I480*1.757</f>
        <v>447.48715194966729</v>
      </c>
      <c r="H480" s="6"/>
      <c r="I480" s="6">
        <f>L480*($S$1/100)</f>
        <v>254.68819120641282</v>
      </c>
      <c r="J480" s="9">
        <v>12.095653747995261</v>
      </c>
      <c r="K480" s="6"/>
      <c r="L480" s="38">
        <v>116.56895428124575</v>
      </c>
      <c r="M480" s="38">
        <v>12.095653747995261</v>
      </c>
      <c r="N480" s="6"/>
      <c r="O480" s="6"/>
      <c r="P480" s="78">
        <f t="shared" si="234"/>
        <v>61.938870500130584</v>
      </c>
      <c r="Q480" s="78">
        <v>12.085532962736313</v>
      </c>
      <c r="R480" s="78"/>
      <c r="S480" s="6"/>
      <c r="AC480" s="3"/>
    </row>
    <row r="481" spans="2:29">
      <c r="C481" s="19" t="s">
        <v>48</v>
      </c>
      <c r="D481" s="6">
        <f t="shared" ref="D481:D491" si="243">(F481*1.699)</f>
        <v>1445.4787780170932</v>
      </c>
      <c r="E481" s="6">
        <f t="shared" si="242"/>
        <v>1135.4900062977952</v>
      </c>
      <c r="F481" s="6">
        <f t="shared" ref="F481:F491" si="244">$F$264*G481/100</f>
        <v>850.78209418310371</v>
      </c>
      <c r="G481" s="6">
        <f t="shared" ref="G481:G491" si="245">I481*1.757</f>
        <v>459.882213071948</v>
      </c>
      <c r="H481" s="6"/>
      <c r="I481" s="6">
        <f t="shared" ref="I481:I513" si="246">L481*($S$1/100)</f>
        <v>261.74286458278203</v>
      </c>
      <c r="J481" s="9">
        <v>14.5</v>
      </c>
      <c r="K481" s="6"/>
      <c r="L481" s="38">
        <v>119.79782757287245</v>
      </c>
      <c r="M481" s="38">
        <v>14.472664306000249</v>
      </c>
      <c r="N481" s="6"/>
      <c r="O481" s="6"/>
      <c r="P481" s="78">
        <f t="shared" ref="P481:P544" si="247">(L481/$L$592)*100</f>
        <v>63.654531122673994</v>
      </c>
      <c r="Q481" s="78">
        <v>14.42008364171199</v>
      </c>
      <c r="R481" s="78"/>
      <c r="S481" s="6"/>
      <c r="AC481" s="3"/>
    </row>
    <row r="482" spans="2:29">
      <c r="C482" s="19" t="s">
        <v>49</v>
      </c>
      <c r="D482" s="6">
        <f t="shared" si="243"/>
        <v>1473.4589557394488</v>
      </c>
      <c r="E482" s="6">
        <f t="shared" si="242"/>
        <v>1157.4697217120572</v>
      </c>
      <c r="F482" s="6">
        <f t="shared" si="244"/>
        <v>867.2507096759557</v>
      </c>
      <c r="G482" s="6">
        <f t="shared" si="245"/>
        <v>468.78416739240851</v>
      </c>
      <c r="H482" s="6"/>
      <c r="I482" s="6">
        <f t="shared" si="246"/>
        <v>266.80942936392063</v>
      </c>
      <c r="J482" s="9">
        <v>15</v>
      </c>
      <c r="K482" s="6"/>
      <c r="L482" s="38">
        <v>122.11675785204217</v>
      </c>
      <c r="M482" s="38">
        <v>15.022052981740931</v>
      </c>
      <c r="N482" s="6"/>
      <c r="O482" s="6"/>
      <c r="P482" s="78">
        <f t="shared" si="247"/>
        <v>64.886693863996896</v>
      </c>
      <c r="Q482" s="78">
        <v>14.987530934126326</v>
      </c>
      <c r="R482" s="78"/>
      <c r="S482" s="6"/>
      <c r="AC482" s="3"/>
    </row>
    <row r="483" spans="2:29">
      <c r="C483" s="19" t="s">
        <v>50</v>
      </c>
      <c r="D483" s="6">
        <f t="shared" si="243"/>
        <v>1478.3942857575555</v>
      </c>
      <c r="E483" s="6">
        <f t="shared" si="242"/>
        <v>1161.346650241599</v>
      </c>
      <c r="F483" s="6">
        <f t="shared" si="244"/>
        <v>870.1555537125106</v>
      </c>
      <c r="G483" s="6">
        <f t="shared" si="245"/>
        <v>470.35435335811383</v>
      </c>
      <c r="H483" s="6"/>
      <c r="I483" s="6">
        <f t="shared" si="246"/>
        <v>267.70310378947858</v>
      </c>
      <c r="J483" s="9">
        <v>15.067677407087189</v>
      </c>
      <c r="K483" s="6"/>
      <c r="L483" s="38">
        <v>122.52578621241382</v>
      </c>
      <c r="M483" s="38">
        <v>15.067677407087189</v>
      </c>
      <c r="N483" s="6"/>
      <c r="O483" s="6"/>
      <c r="P483" s="78">
        <f t="shared" si="247"/>
        <v>65.104030931144436</v>
      </c>
      <c r="Q483" s="78">
        <v>15.047686584426124</v>
      </c>
      <c r="R483" s="78"/>
      <c r="S483" s="6"/>
      <c r="AC483" s="3"/>
    </row>
    <row r="484" spans="2:29">
      <c r="C484" s="19" t="s">
        <v>51</v>
      </c>
      <c r="D484" s="6">
        <f t="shared" si="243"/>
        <v>1469.6555754975245</v>
      </c>
      <c r="E484" s="6">
        <f t="shared" si="242"/>
        <v>1154.481991749823</v>
      </c>
      <c r="F484" s="6">
        <f t="shared" si="244"/>
        <v>865.01211035757763</v>
      </c>
      <c r="G484" s="6">
        <f t="shared" si="245"/>
        <v>467.5741137067987</v>
      </c>
      <c r="H484" s="6"/>
      <c r="I484" s="6">
        <f t="shared" si="246"/>
        <v>266.12072493272552</v>
      </c>
      <c r="J484" s="9">
        <v>14.041581646881696</v>
      </c>
      <c r="K484" s="6"/>
      <c r="L484" s="38">
        <v>121.80154278465726</v>
      </c>
      <c r="M484" s="38">
        <v>14.041581646881696</v>
      </c>
      <c r="N484" s="6"/>
      <c r="O484" s="6"/>
      <c r="P484" s="78">
        <f t="shared" si="247"/>
        <v>64.719204455184524</v>
      </c>
      <c r="Q484" s="78">
        <v>14.046388375147266</v>
      </c>
      <c r="R484" s="78"/>
      <c r="S484" s="6"/>
      <c r="AC484" s="3"/>
    </row>
    <row r="485" spans="2:29">
      <c r="C485" s="19" t="s">
        <v>52</v>
      </c>
      <c r="D485" s="6">
        <f t="shared" si="243"/>
        <v>1472.0001055983998</v>
      </c>
      <c r="E485" s="6">
        <f t="shared" si="242"/>
        <v>1156.3237278856245</v>
      </c>
      <c r="F485" s="6">
        <f t="shared" si="244"/>
        <v>866.39205744461435</v>
      </c>
      <c r="G485" s="6">
        <f t="shared" si="245"/>
        <v>468.32003105114285</v>
      </c>
      <c r="H485" s="6"/>
      <c r="I485" s="6">
        <f t="shared" si="246"/>
        <v>266.54526525392311</v>
      </c>
      <c r="J485" s="9">
        <v>13.083349264559674</v>
      </c>
      <c r="K485" s="6"/>
      <c r="L485" s="38">
        <v>121.99585183784818</v>
      </c>
      <c r="M485" s="38">
        <v>13.083349264559674</v>
      </c>
      <c r="N485" s="6"/>
      <c r="O485" s="6"/>
      <c r="P485" s="78">
        <f t="shared" si="247"/>
        <v>64.822450498325281</v>
      </c>
      <c r="Q485" s="78">
        <v>13.063810785772167</v>
      </c>
      <c r="R485" s="78"/>
      <c r="S485" s="6"/>
      <c r="AC485" s="3"/>
    </row>
    <row r="486" spans="2:29">
      <c r="C486" s="19" t="s">
        <v>53</v>
      </c>
      <c r="D486" s="6">
        <f t="shared" si="243"/>
        <v>1502.3321470511407</v>
      </c>
      <c r="E486" s="6">
        <f t="shared" si="242"/>
        <v>1180.150940338681</v>
      </c>
      <c r="F486" s="6">
        <f t="shared" si="244"/>
        <v>884.24493646329643</v>
      </c>
      <c r="G486" s="6">
        <f t="shared" si="245"/>
        <v>477.97023592610623</v>
      </c>
      <c r="H486" s="6"/>
      <c r="I486" s="6">
        <f t="shared" si="246"/>
        <v>272.03769830740254</v>
      </c>
      <c r="J486" s="9">
        <v>15.028823704618176</v>
      </c>
      <c r="K486" s="6"/>
      <c r="L486" s="38">
        <v>124.50969896390104</v>
      </c>
      <c r="M486" s="38">
        <v>15.028823704618176</v>
      </c>
      <c r="N486" s="6"/>
      <c r="O486" s="6"/>
      <c r="P486" s="78">
        <f t="shared" si="247"/>
        <v>66.158182233741258</v>
      </c>
      <c r="Q486" s="78">
        <v>15.073658931516665</v>
      </c>
      <c r="R486" s="78"/>
      <c r="S486" s="6"/>
      <c r="AC486" s="3"/>
    </row>
    <row r="487" spans="2:29">
      <c r="C487" s="19" t="s">
        <v>54</v>
      </c>
      <c r="D487" s="6">
        <f t="shared" si="243"/>
        <v>1492.5068326141261</v>
      </c>
      <c r="E487" s="6">
        <f t="shared" si="242"/>
        <v>1172.4327043315996</v>
      </c>
      <c r="F487" s="6">
        <f t="shared" si="244"/>
        <v>878.46193797182229</v>
      </c>
      <c r="G487" s="6">
        <f t="shared" si="245"/>
        <v>474.84429079557964</v>
      </c>
      <c r="H487" s="6"/>
      <c r="I487" s="6">
        <f t="shared" si="246"/>
        <v>270.25856049833789</v>
      </c>
      <c r="J487" s="6"/>
      <c r="K487" s="9">
        <f>AVERAGE(J476:J487)</f>
        <v>12.472277863294766</v>
      </c>
      <c r="L487" s="38">
        <v>123.69540037807924</v>
      </c>
      <c r="M487" s="38">
        <v>13.7</v>
      </c>
      <c r="N487" s="38">
        <v>12.574147815331964</v>
      </c>
      <c r="O487" s="38"/>
      <c r="P487" s="78">
        <f t="shared" si="247"/>
        <v>65.725504983038917</v>
      </c>
      <c r="Q487" s="78">
        <v>13.690625347499296</v>
      </c>
      <c r="R487" s="78"/>
      <c r="S487" s="6"/>
      <c r="AC487" s="3"/>
    </row>
    <row r="488" spans="2:29">
      <c r="D488" s="6"/>
      <c r="E488" s="6"/>
      <c r="F488" s="6"/>
      <c r="G488" s="6"/>
      <c r="H488" s="6"/>
      <c r="I488" s="6"/>
      <c r="J488" s="6"/>
      <c r="K488" s="6"/>
      <c r="L488" s="38"/>
      <c r="M488" s="38"/>
      <c r="N488" s="6"/>
      <c r="O488" s="6"/>
      <c r="R488" s="78"/>
      <c r="S488" s="6"/>
      <c r="AC488" s="3"/>
    </row>
    <row r="489" spans="2:29">
      <c r="B489" s="26">
        <v>2009</v>
      </c>
      <c r="C489" s="19" t="s">
        <v>43</v>
      </c>
      <c r="D489" s="6">
        <f t="shared" si="243"/>
        <v>1494.1752133062519</v>
      </c>
      <c r="E489" s="6">
        <f t="shared" si="242"/>
        <v>1173.7432940347619</v>
      </c>
      <c r="F489" s="6">
        <f t="shared" si="244"/>
        <v>879.44391601309701</v>
      </c>
      <c r="G489" s="6">
        <f t="shared" si="245"/>
        <v>475.37508973680923</v>
      </c>
      <c r="H489" s="6"/>
      <c r="I489" s="6">
        <f t="shared" si="246"/>
        <v>270.56066575800185</v>
      </c>
      <c r="J489" s="9">
        <v>11.444234509916695</v>
      </c>
      <c r="K489" s="6"/>
      <c r="L489" s="49">
        <v>123.83367178373446</v>
      </c>
      <c r="M489" s="48">
        <v>12.751342344676232</v>
      </c>
      <c r="N489" s="6"/>
      <c r="O489" s="6"/>
      <c r="P489" s="78">
        <f t="shared" si="247"/>
        <v>65.798975443004508</v>
      </c>
      <c r="Q489" s="78">
        <v>12.751342344676253</v>
      </c>
      <c r="R489" s="78"/>
      <c r="S489" s="6"/>
      <c r="AC489" s="3"/>
    </row>
    <row r="490" spans="2:29">
      <c r="C490" s="19" t="s">
        <v>44</v>
      </c>
      <c r="D490" s="6">
        <f t="shared" si="243"/>
        <v>1497.4052582969928</v>
      </c>
      <c r="E490" s="6">
        <f t="shared" si="242"/>
        <v>1176.2806428098922</v>
      </c>
      <c r="F490" s="6">
        <f t="shared" si="244"/>
        <v>881.34506079870084</v>
      </c>
      <c r="G490" s="6">
        <f t="shared" si="245"/>
        <v>476.40273556686537</v>
      </c>
      <c r="H490" s="6"/>
      <c r="I490" s="6">
        <f t="shared" si="246"/>
        <v>271.14555240003722</v>
      </c>
      <c r="J490" s="9">
        <v>10.745624395935117</v>
      </c>
      <c r="K490" s="6"/>
      <c r="L490" s="49">
        <v>124.10137019531834</v>
      </c>
      <c r="M490" s="48">
        <v>11.68514995826575</v>
      </c>
      <c r="N490" s="6"/>
      <c r="O490" s="6"/>
      <c r="P490" s="78">
        <f t="shared" si="247"/>
        <v>65.941216894430582</v>
      </c>
      <c r="Q490" s="78">
        <v>11.685149958265729</v>
      </c>
      <c r="R490" s="78"/>
      <c r="S490" s="6"/>
      <c r="AC490" s="3"/>
    </row>
    <row r="491" spans="2:29">
      <c r="C491" s="19" t="s">
        <v>45</v>
      </c>
      <c r="D491" s="6">
        <f t="shared" si="243"/>
        <v>1510.3668988946595</v>
      </c>
      <c r="E491" s="6">
        <f t="shared" si="242"/>
        <v>1186.4626071442731</v>
      </c>
      <c r="F491" s="6">
        <f t="shared" si="244"/>
        <v>888.97404290444933</v>
      </c>
      <c r="G491" s="6">
        <f t="shared" si="245"/>
        <v>480.52650967808069</v>
      </c>
      <c r="H491" s="6"/>
      <c r="I491" s="6">
        <f t="shared" si="246"/>
        <v>273.49260653277219</v>
      </c>
      <c r="J491" s="9">
        <v>9.4467567534309396</v>
      </c>
      <c r="K491" s="6"/>
      <c r="L491" s="49">
        <v>125.1756</v>
      </c>
      <c r="M491" s="48">
        <v>11.704245966969795</v>
      </c>
      <c r="N491" s="6"/>
      <c r="O491" s="6"/>
      <c r="P491" s="78">
        <f t="shared" si="247"/>
        <v>66.512008501594053</v>
      </c>
      <c r="Q491" s="78">
        <v>11.704245966969795</v>
      </c>
      <c r="R491" s="78"/>
      <c r="S491" s="6"/>
      <c r="AC491" s="3"/>
    </row>
    <row r="492" spans="2:29">
      <c r="C492" s="19" t="s">
        <v>46</v>
      </c>
      <c r="D492" s="6">
        <f t="shared" ref="D492:D500" si="248">(F492*1.699)</f>
        <v>1520.2417009331989</v>
      </c>
      <c r="E492" s="6">
        <f t="shared" si="242"/>
        <v>1194.2197179365271</v>
      </c>
      <c r="F492" s="6">
        <f t="shared" ref="F492:F500" si="249">$F$264*G492/100</f>
        <v>894.78616888357783</v>
      </c>
      <c r="G492" s="6">
        <f t="shared" ref="G492:G500" si="250">I492*1.757</f>
        <v>483.66819939652851</v>
      </c>
      <c r="H492" s="6"/>
      <c r="I492" s="6">
        <f t="shared" si="246"/>
        <v>275.28070540496788</v>
      </c>
      <c r="J492" s="9">
        <v>10.162321334124025</v>
      </c>
      <c r="K492" s="6"/>
      <c r="L492" s="49">
        <v>125.994</v>
      </c>
      <c r="M492" s="38">
        <v>10.162321334124025</v>
      </c>
      <c r="N492" s="6"/>
      <c r="O492" s="6"/>
      <c r="P492" s="78">
        <f t="shared" si="247"/>
        <v>66.946865037194485</v>
      </c>
      <c r="Q492" s="78">
        <v>10.162321334124048</v>
      </c>
      <c r="R492" s="78"/>
      <c r="S492" s="6"/>
      <c r="AC492" s="3"/>
    </row>
    <row r="493" spans="2:29">
      <c r="C493" s="19" t="s">
        <v>47</v>
      </c>
      <c r="D493" s="6">
        <f t="shared" si="248"/>
        <v>1525.2128867101758</v>
      </c>
      <c r="E493" s="6">
        <f t="shared" si="242"/>
        <v>1198.1248128123927</v>
      </c>
      <c r="F493" s="6">
        <f t="shared" si="249"/>
        <v>897.71211695713703</v>
      </c>
      <c r="G493" s="6">
        <f t="shared" si="250"/>
        <v>485.2497929498038</v>
      </c>
      <c r="H493" s="6"/>
      <c r="I493" s="6">
        <f t="shared" si="246"/>
        <v>276.18087248139091</v>
      </c>
      <c r="J493" s="9">
        <v>8.4388212791378656</v>
      </c>
      <c r="K493" s="6"/>
      <c r="L493" s="49">
        <v>126.40600000000001</v>
      </c>
      <c r="M493" s="38">
        <v>8.4388212791378656</v>
      </c>
      <c r="N493" s="6"/>
      <c r="O493" s="6"/>
      <c r="P493" s="78">
        <f t="shared" si="247"/>
        <v>67.165781083953249</v>
      </c>
      <c r="Q493" s="78">
        <v>8.4388212791378656</v>
      </c>
      <c r="R493" s="78"/>
      <c r="S493" s="6"/>
      <c r="AC493" s="3"/>
    </row>
    <row r="494" spans="2:29">
      <c r="C494" s="19" t="s">
        <v>48</v>
      </c>
      <c r="D494" s="6">
        <f t="shared" si="248"/>
        <v>1547.0342203938249</v>
      </c>
      <c r="E494" s="6">
        <f t="shared" si="242"/>
        <v>1215.2664732080323</v>
      </c>
      <c r="F494" s="6">
        <f t="shared" si="249"/>
        <v>910.55575067323412</v>
      </c>
      <c r="G494" s="6">
        <f t="shared" si="250"/>
        <v>492.19229766120765</v>
      </c>
      <c r="H494" s="6"/>
      <c r="I494" s="6">
        <f t="shared" si="246"/>
        <v>280.13221267001006</v>
      </c>
      <c r="J494" s="9">
        <v>7.0257304307189701</v>
      </c>
      <c r="K494" s="6"/>
      <c r="L494" s="49">
        <v>128.21449999999999</v>
      </c>
      <c r="M494" s="38">
        <v>7.0257304307189683</v>
      </c>
      <c r="N494" s="6"/>
      <c r="O494" s="6"/>
      <c r="P494" s="78">
        <f t="shared" si="247"/>
        <v>68.126726886291181</v>
      </c>
      <c r="Q494" s="78">
        <v>7.0257304307189683</v>
      </c>
      <c r="R494" s="78"/>
      <c r="S494" s="6"/>
      <c r="AC494" s="3"/>
    </row>
    <row r="495" spans="2:29">
      <c r="C495" s="19" t="s">
        <v>49</v>
      </c>
      <c r="D495" s="6">
        <f t="shared" si="248"/>
        <v>1561.7764407392399</v>
      </c>
      <c r="E495" s="6">
        <f t="shared" si="242"/>
        <v>1226.8471647598114</v>
      </c>
      <c r="F495" s="6">
        <f t="shared" si="249"/>
        <v>919.23274911079443</v>
      </c>
      <c r="G495" s="6">
        <f t="shared" si="250"/>
        <v>496.88256708691586</v>
      </c>
      <c r="H495" s="6"/>
      <c r="I495" s="6">
        <f t="shared" si="246"/>
        <v>282.80168872334428</v>
      </c>
      <c r="J495" s="9">
        <v>5.9938883710180413</v>
      </c>
      <c r="K495" s="6"/>
      <c r="L495" s="50">
        <v>129.43629999999999</v>
      </c>
      <c r="M495" s="38">
        <v>5.9938883710180413</v>
      </c>
      <c r="N495" s="6"/>
      <c r="O495" s="6"/>
      <c r="P495" s="78">
        <f t="shared" si="247"/>
        <v>68.775929861849093</v>
      </c>
      <c r="Q495" s="78">
        <v>5.9938883710180635</v>
      </c>
      <c r="R495" s="78"/>
      <c r="S495" s="6"/>
      <c r="AC495" s="3"/>
    </row>
    <row r="496" spans="2:29">
      <c r="C496" s="19" t="s">
        <v>50</v>
      </c>
      <c r="D496" s="6">
        <f t="shared" si="248"/>
        <v>1568.0338605060856</v>
      </c>
      <c r="E496" s="6">
        <f t="shared" si="242"/>
        <v>1231.7626555428797</v>
      </c>
      <c r="F496" s="6">
        <f t="shared" si="249"/>
        <v>922.91575073930869</v>
      </c>
      <c r="G496" s="6">
        <f t="shared" si="250"/>
        <v>498.87337877800468</v>
      </c>
      <c r="H496" s="6"/>
      <c r="I496" s="6">
        <f t="shared" si="246"/>
        <v>283.9347631064341</v>
      </c>
      <c r="J496" s="9">
        <v>6.0633063596155168</v>
      </c>
      <c r="K496" s="6"/>
      <c r="L496" s="51">
        <v>129.95490000000001</v>
      </c>
      <c r="M496" s="38">
        <v>6.0633063596155168</v>
      </c>
      <c r="N496" s="6"/>
      <c r="O496" s="6"/>
      <c r="P496" s="78">
        <f t="shared" si="247"/>
        <v>69.05148777895856</v>
      </c>
      <c r="Q496" s="78">
        <v>6.0633063596154946</v>
      </c>
      <c r="R496" s="78"/>
      <c r="S496" s="6"/>
      <c r="AC496" s="3"/>
    </row>
    <row r="497" spans="2:29">
      <c r="C497" s="19" t="s">
        <v>51</v>
      </c>
      <c r="D497" s="6">
        <f t="shared" si="248"/>
        <v>1572.4307054020333</v>
      </c>
      <c r="E497" s="6">
        <f t="shared" si="242"/>
        <v>1235.216579263184</v>
      </c>
      <c r="F497" s="6">
        <f t="shared" si="249"/>
        <v>925.50365238495181</v>
      </c>
      <c r="G497" s="6">
        <f t="shared" si="250"/>
        <v>500.27224453240643</v>
      </c>
      <c r="H497" s="6"/>
      <c r="I497" s="6">
        <f t="shared" si="246"/>
        <v>284.73093029732865</v>
      </c>
      <c r="J497" s="9">
        <v>6.9931439459695266</v>
      </c>
      <c r="K497" s="6"/>
      <c r="L497" s="51">
        <v>130.3193</v>
      </c>
      <c r="M497" s="38">
        <v>6.9931439459695266</v>
      </c>
      <c r="N497" s="6"/>
      <c r="O497" s="6"/>
      <c r="P497" s="78">
        <f t="shared" si="247"/>
        <v>69.245111583421888</v>
      </c>
      <c r="Q497" s="78">
        <v>6.9931439459695044</v>
      </c>
      <c r="R497" s="78"/>
      <c r="S497" s="6"/>
      <c r="AC497" s="3"/>
    </row>
    <row r="498" spans="2:29">
      <c r="C498" s="19" t="s">
        <v>52</v>
      </c>
      <c r="D498" s="6">
        <f t="shared" si="248"/>
        <v>1572.8409488884829</v>
      </c>
      <c r="E498" s="6">
        <f t="shared" si="242"/>
        <v>1235.5388443742993</v>
      </c>
      <c r="F498" s="6">
        <f t="shared" si="249"/>
        <v>925.74511411917763</v>
      </c>
      <c r="G498" s="6">
        <f t="shared" si="250"/>
        <v>500.40276438874469</v>
      </c>
      <c r="H498" s="6"/>
      <c r="I498" s="6">
        <f t="shared" si="246"/>
        <v>284.805215929849</v>
      </c>
      <c r="J498" s="9">
        <v>6.8506002755406747</v>
      </c>
      <c r="K498" s="6"/>
      <c r="L498" s="38">
        <v>130.35329999999999</v>
      </c>
      <c r="M498" s="38">
        <v>6.8506002755406747</v>
      </c>
      <c r="N498" s="6"/>
      <c r="O498" s="6"/>
      <c r="P498" s="78">
        <f t="shared" si="247"/>
        <v>69.263177470775773</v>
      </c>
      <c r="Q498" s="78">
        <v>6.8506002755406747</v>
      </c>
      <c r="R498" s="78"/>
      <c r="S498" s="6"/>
      <c r="AC498" s="3"/>
    </row>
    <row r="499" spans="2:29">
      <c r="C499" s="19" t="s">
        <v>53</v>
      </c>
      <c r="D499" s="6">
        <f t="shared" si="248"/>
        <v>1577.725259574212</v>
      </c>
      <c r="E499" s="6">
        <f t="shared" si="242"/>
        <v>1239.3756948736936</v>
      </c>
      <c r="F499" s="6">
        <f t="shared" si="249"/>
        <v>928.61992911960681</v>
      </c>
      <c r="G499" s="6">
        <f t="shared" si="250"/>
        <v>501.95671844303075</v>
      </c>
      <c r="H499" s="6"/>
      <c r="I499" s="6">
        <f t="shared" si="246"/>
        <v>285.68965193115014</v>
      </c>
      <c r="J499" s="9">
        <v>5.0184050624928034</v>
      </c>
      <c r="K499" s="6"/>
      <c r="L499" s="38">
        <v>130.75810000000001</v>
      </c>
      <c r="M499" s="38">
        <v>5.0184050624928034</v>
      </c>
      <c r="N499" s="6"/>
      <c r="O499" s="6"/>
      <c r="P499" s="78">
        <f t="shared" si="247"/>
        <v>69.478267800212564</v>
      </c>
      <c r="Q499" s="78">
        <v>5.0184050624928256</v>
      </c>
      <c r="R499" s="78"/>
      <c r="S499" s="6"/>
      <c r="AC499" s="3"/>
    </row>
    <row r="500" spans="2:29">
      <c r="C500" s="19" t="s">
        <v>54</v>
      </c>
      <c r="D500" s="6">
        <f t="shared" si="248"/>
        <v>1579.4229436490195</v>
      </c>
      <c r="E500" s="6">
        <f t="shared" si="242"/>
        <v>1240.7093037305731</v>
      </c>
      <c r="F500" s="6">
        <f t="shared" si="249"/>
        <v>929.61915459035868</v>
      </c>
      <c r="G500" s="6">
        <f t="shared" si="250"/>
        <v>502.49684031911278</v>
      </c>
      <c r="H500" s="6"/>
      <c r="I500" s="6">
        <f t="shared" si="246"/>
        <v>285.99706335749164</v>
      </c>
      <c r="J500" s="9">
        <v>5.8304858462090658</v>
      </c>
      <c r="K500" s="9">
        <f>AVERAGE(J489:J500)</f>
        <v>7.8344432136757689</v>
      </c>
      <c r="L500" s="38">
        <v>130.89879999999999</v>
      </c>
      <c r="M500" s="38">
        <v>5.8304858462090658</v>
      </c>
      <c r="N500" s="54">
        <v>8.209786764561521</v>
      </c>
      <c r="O500" s="54"/>
      <c r="P500" s="78">
        <f t="shared" si="247"/>
        <v>69.55302869287992</v>
      </c>
      <c r="Q500" s="78">
        <v>5.8234983676865415</v>
      </c>
      <c r="R500" s="78"/>
      <c r="S500" s="6"/>
      <c r="AC500" s="3"/>
    </row>
    <row r="501" spans="2:29">
      <c r="D501" s="6"/>
      <c r="E501" s="6"/>
      <c r="F501" s="6"/>
      <c r="G501" s="6"/>
      <c r="H501" s="6"/>
      <c r="I501" s="6"/>
      <c r="J501" s="6"/>
      <c r="K501" s="6"/>
      <c r="L501" s="38"/>
      <c r="M501" s="38"/>
      <c r="N501" s="6"/>
      <c r="O501" s="6"/>
      <c r="R501" s="78"/>
      <c r="S501" s="6"/>
      <c r="AC501" s="3"/>
    </row>
    <row r="502" spans="2:29">
      <c r="B502" s="26">
        <v>2010</v>
      </c>
      <c r="C502" s="19" t="s">
        <v>43</v>
      </c>
      <c r="D502" s="6">
        <f t="shared" ref="D502:D513" si="251">(F502*1.699)</f>
        <v>1585.6586446430535</v>
      </c>
      <c r="E502" s="6">
        <f t="shared" si="242"/>
        <v>1245.6077334195236</v>
      </c>
      <c r="F502" s="6">
        <f t="shared" ref="F502:F513" si="252">$F$264*G502/100</f>
        <v>933.28937295059063</v>
      </c>
      <c r="G502" s="6">
        <f t="shared" ref="G502:G513" si="253">I502*1.757</f>
        <v>504.48074213545436</v>
      </c>
      <c r="H502" s="6"/>
      <c r="I502" s="6">
        <f t="shared" si="246"/>
        <v>287.12620497180103</v>
      </c>
      <c r="J502" s="9">
        <v>6.122670923871798</v>
      </c>
      <c r="K502" s="6"/>
      <c r="L502" s="38">
        <v>131.41560000000001</v>
      </c>
      <c r="M502" s="38">
        <v>6.122670923871798</v>
      </c>
      <c r="N502" s="6"/>
      <c r="O502" s="6"/>
      <c r="P502" s="78">
        <f t="shared" si="247"/>
        <v>69.827630180658886</v>
      </c>
      <c r="Q502" s="78">
        <v>6.122670923871798</v>
      </c>
      <c r="R502" s="78"/>
      <c r="S502" s="6"/>
      <c r="AC502" s="3"/>
    </row>
    <row r="503" spans="2:29">
      <c r="C503" s="19" t="s">
        <v>44</v>
      </c>
      <c r="D503" s="6">
        <f t="shared" si="251"/>
        <v>1588.6123977454904</v>
      </c>
      <c r="E503" s="6">
        <f t="shared" si="242"/>
        <v>1247.9280422195527</v>
      </c>
      <c r="F503" s="6">
        <f t="shared" si="252"/>
        <v>935.02789743701612</v>
      </c>
      <c r="G503" s="6">
        <f t="shared" si="253"/>
        <v>505.42048510108975</v>
      </c>
      <c r="H503" s="6"/>
      <c r="I503" s="6">
        <f t="shared" si="246"/>
        <v>287.6610615259475</v>
      </c>
      <c r="J503" s="9">
        <v>6.0910123657658355</v>
      </c>
      <c r="K503" s="6"/>
      <c r="L503" s="38">
        <v>131.66040000000001</v>
      </c>
      <c r="M503" s="38">
        <v>6.0910123657658355</v>
      </c>
      <c r="N503" s="6"/>
      <c r="O503" s="6"/>
      <c r="P503" s="78">
        <f t="shared" si="247"/>
        <v>69.957704569606818</v>
      </c>
      <c r="Q503" s="78">
        <v>6.0910123657658355</v>
      </c>
      <c r="R503" s="78"/>
      <c r="S503" s="6"/>
      <c r="AC503" s="3"/>
    </row>
    <row r="504" spans="2:29">
      <c r="C504" s="19" t="s">
        <v>45</v>
      </c>
      <c r="D504" s="6">
        <f t="shared" si="251"/>
        <v>1600.392418799041</v>
      </c>
      <c r="E504" s="6">
        <f t="shared" si="242"/>
        <v>1257.1817901013678</v>
      </c>
      <c r="F504" s="6">
        <f t="shared" si="252"/>
        <v>941.96140011715181</v>
      </c>
      <c r="G504" s="6">
        <f t="shared" si="253"/>
        <v>509.16832438764959</v>
      </c>
      <c r="H504" s="6"/>
      <c r="I504" s="6">
        <f t="shared" si="246"/>
        <v>289.79415161505386</v>
      </c>
      <c r="J504" s="9">
        <v>5.9605066802156159</v>
      </c>
      <c r="K504" s="6"/>
      <c r="L504" s="38">
        <v>132.63669999999999</v>
      </c>
      <c r="M504" s="38">
        <v>5.9605066802156159</v>
      </c>
      <c r="N504" s="6"/>
      <c r="O504" s="6"/>
      <c r="P504" s="78">
        <f t="shared" si="247"/>
        <v>70.476461211477144</v>
      </c>
      <c r="Q504" s="78">
        <v>5.9605066802156159</v>
      </c>
      <c r="R504" s="78"/>
      <c r="S504" s="6"/>
      <c r="AC504" s="3"/>
    </row>
    <row r="505" spans="2:29">
      <c r="C505" s="19" t="s">
        <v>46</v>
      </c>
      <c r="D505" s="6">
        <f t="shared" si="251"/>
        <v>1628.5544275453153</v>
      </c>
      <c r="E505" s="6">
        <f t="shared" si="242"/>
        <v>1279.3043421408606</v>
      </c>
      <c r="F505" s="6">
        <f t="shared" si="252"/>
        <v>958.53703799017967</v>
      </c>
      <c r="G505" s="6">
        <f t="shared" si="253"/>
        <v>518.12812864334035</v>
      </c>
      <c r="H505" s="6"/>
      <c r="I505" s="6">
        <f t="shared" si="246"/>
        <v>294.89364180042139</v>
      </c>
      <c r="J505" s="9">
        <v>7.1247043510008323</v>
      </c>
      <c r="K505" s="6"/>
      <c r="L505" s="48">
        <v>134.97069999999999</v>
      </c>
      <c r="M505" s="53">
        <v>7.1247043510008323</v>
      </c>
      <c r="N505" s="52"/>
      <c r="O505" s="52"/>
      <c r="P505" s="78">
        <f t="shared" si="247"/>
        <v>71.716631243358137</v>
      </c>
      <c r="Q505" s="78">
        <v>7.1247043510008323</v>
      </c>
      <c r="R505" s="78"/>
      <c r="S505" s="6"/>
      <c r="AC505" s="3"/>
    </row>
    <row r="506" spans="2:29">
      <c r="C506" s="19" t="s">
        <v>47</v>
      </c>
      <c r="D506" s="6">
        <f t="shared" si="251"/>
        <v>1644.6106336458583</v>
      </c>
      <c r="E506" s="6">
        <f t="shared" si="242"/>
        <v>1291.9172298867702</v>
      </c>
      <c r="F506" s="6">
        <f t="shared" si="252"/>
        <v>967.98742415883362</v>
      </c>
      <c r="G506" s="6">
        <f t="shared" si="253"/>
        <v>523.23644549126141</v>
      </c>
      <c r="H506" s="6"/>
      <c r="I506" s="6">
        <f t="shared" si="246"/>
        <v>297.8010503649752</v>
      </c>
      <c r="J506" s="9">
        <v>7.828267645523157</v>
      </c>
      <c r="K506" s="6"/>
      <c r="L506" s="38">
        <v>136.3014</v>
      </c>
      <c r="M506" s="38">
        <v>7.828267645523157</v>
      </c>
      <c r="N506" s="6"/>
      <c r="O506" s="6"/>
      <c r="P506" s="78">
        <f t="shared" si="247"/>
        <v>72.423698193411269</v>
      </c>
      <c r="Q506" s="78">
        <v>7.828267645523157</v>
      </c>
      <c r="R506" s="78"/>
      <c r="S506" s="6"/>
      <c r="AC506" s="3"/>
    </row>
    <row r="507" spans="2:29">
      <c r="C507" s="19" t="s">
        <v>48</v>
      </c>
      <c r="D507" s="6">
        <f t="shared" si="251"/>
        <v>1666.2292587832617</v>
      </c>
      <c r="E507" s="6">
        <f t="shared" si="242"/>
        <v>1308.8996534039763</v>
      </c>
      <c r="F507" s="6">
        <f t="shared" si="252"/>
        <v>980.71174737096032</v>
      </c>
      <c r="G507" s="6">
        <f t="shared" si="253"/>
        <v>530.11445803835693</v>
      </c>
      <c r="H507" s="6"/>
      <c r="I507" s="6">
        <f t="shared" si="246"/>
        <v>301.71568471164312</v>
      </c>
      <c r="J507" s="9">
        <v>7.7047447831563476</v>
      </c>
      <c r="K507" s="6"/>
      <c r="L507" s="38">
        <v>138.09309999999999</v>
      </c>
      <c r="M507" s="38">
        <v>7.7047447831563476</v>
      </c>
      <c r="N507" s="6"/>
      <c r="O507" s="6"/>
      <c r="P507" s="78">
        <f t="shared" si="247"/>
        <v>73.375717321997882</v>
      </c>
      <c r="Q507" s="78">
        <v>7.7047447831563698</v>
      </c>
      <c r="R507" s="78"/>
      <c r="S507" s="6"/>
      <c r="AC507" s="3"/>
    </row>
    <row r="508" spans="2:29">
      <c r="C508" s="19" t="s">
        <v>49</v>
      </c>
      <c r="D508" s="6">
        <f t="shared" si="251"/>
        <v>1671.8182229868926</v>
      </c>
      <c r="E508" s="6">
        <f t="shared" si="242"/>
        <v>1313.2900416236391</v>
      </c>
      <c r="F508" s="6">
        <f t="shared" si="252"/>
        <v>984.0013084090009</v>
      </c>
      <c r="G508" s="6">
        <f t="shared" si="253"/>
        <v>531.89259914000047</v>
      </c>
      <c r="H508" s="6"/>
      <c r="I508" s="6">
        <f t="shared" si="246"/>
        <v>302.72771721115566</v>
      </c>
      <c r="J508" s="9">
        <v>7.0459368816939261</v>
      </c>
      <c r="K508" s="6"/>
      <c r="L508" s="38">
        <v>138.55629999999999</v>
      </c>
      <c r="M508" s="38">
        <v>7.0459368816939261</v>
      </c>
      <c r="N508" s="6"/>
      <c r="O508" s="6"/>
      <c r="P508" s="78">
        <f t="shared" si="247"/>
        <v>73.621838469713069</v>
      </c>
      <c r="Q508" s="78">
        <v>7.0459368816939261</v>
      </c>
      <c r="R508" s="78"/>
      <c r="S508" s="6"/>
      <c r="AC508" s="3"/>
    </row>
    <row r="509" spans="2:29">
      <c r="C509" s="19" t="s">
        <v>50</v>
      </c>
      <c r="D509" s="6">
        <f t="shared" si="251"/>
        <v>1673.1153163631673</v>
      </c>
      <c r="E509" s="6">
        <f t="shared" si="242"/>
        <v>1314.3089680779005</v>
      </c>
      <c r="F509" s="6">
        <f t="shared" si="252"/>
        <v>984.76475359809717</v>
      </c>
      <c r="G509" s="6">
        <f t="shared" si="253"/>
        <v>532.30527221518764</v>
      </c>
      <c r="H509" s="6"/>
      <c r="I509" s="6">
        <f t="shared" si="246"/>
        <v>302.9625909022127</v>
      </c>
      <c r="J509" s="9">
        <v>6.7014787437795764</v>
      </c>
      <c r="K509" s="6"/>
      <c r="L509" s="38">
        <v>138.66380000000001</v>
      </c>
      <c r="M509" s="38">
        <v>6.7014787437795764</v>
      </c>
      <c r="N509" s="6"/>
      <c r="O509" s="6"/>
      <c r="P509" s="78">
        <f t="shared" si="247"/>
        <v>73.678958554729022</v>
      </c>
      <c r="Q509" s="78">
        <v>6.7014787437795764</v>
      </c>
      <c r="R509" s="78"/>
      <c r="S509" s="6"/>
      <c r="AC509" s="3"/>
    </row>
    <row r="510" spans="2:29">
      <c r="C510" s="19" t="s">
        <v>51</v>
      </c>
      <c r="D510" s="6">
        <f t="shared" si="251"/>
        <v>1682.4290501040621</v>
      </c>
      <c r="E510" s="6">
        <f t="shared" si="242"/>
        <v>1321.6253339387763</v>
      </c>
      <c r="F510" s="6">
        <f t="shared" si="252"/>
        <v>990.24664514659332</v>
      </c>
      <c r="G510" s="6">
        <f t="shared" si="253"/>
        <v>535.2684568359964</v>
      </c>
      <c r="H510" s="6"/>
      <c r="I510" s="6">
        <f t="shared" si="246"/>
        <v>304.64909324757906</v>
      </c>
      <c r="J510" s="9">
        <v>6.9954335236607212</v>
      </c>
      <c r="K510" s="6"/>
      <c r="L510" s="38">
        <v>139.4357</v>
      </c>
      <c r="M510" s="38">
        <v>6.9954335236607212</v>
      </c>
      <c r="N510" s="6"/>
      <c r="O510" s="6"/>
      <c r="P510" s="78">
        <f t="shared" si="247"/>
        <v>74.089107332624877</v>
      </c>
      <c r="Q510" s="78">
        <v>6.9954335236607434</v>
      </c>
      <c r="R510" s="78"/>
      <c r="S510" s="6"/>
      <c r="AC510" s="3"/>
    </row>
    <row r="511" spans="2:29">
      <c r="C511" s="19" t="s">
        <v>52</v>
      </c>
      <c r="D511" s="6">
        <f t="shared" si="251"/>
        <v>1685.9680034739345</v>
      </c>
      <c r="E511" s="6">
        <f t="shared" si="242"/>
        <v>1324.4053444414255</v>
      </c>
      <c r="F511" s="6">
        <f t="shared" si="252"/>
        <v>992.32960769507622</v>
      </c>
      <c r="G511" s="6">
        <f t="shared" si="253"/>
        <v>536.3943825378791</v>
      </c>
      <c r="H511" s="6"/>
      <c r="I511" s="6">
        <f t="shared" si="246"/>
        <v>305.28991607164437</v>
      </c>
      <c r="J511" s="9">
        <v>7.1925298400577597</v>
      </c>
      <c r="K511" s="6"/>
      <c r="L511" s="38">
        <v>139.72900000000001</v>
      </c>
      <c r="M511" s="38">
        <v>7.1925298400577597</v>
      </c>
      <c r="N511" s="6"/>
      <c r="O511" s="6"/>
      <c r="P511" s="78">
        <f t="shared" si="247"/>
        <v>74.244952178533481</v>
      </c>
      <c r="Q511" s="78">
        <v>7.1925298400577597</v>
      </c>
      <c r="R511" s="78"/>
      <c r="S511" s="6"/>
      <c r="AC511" s="3"/>
    </row>
    <row r="512" spans="2:29">
      <c r="C512" s="19" t="s">
        <v>53</v>
      </c>
      <c r="D512" s="6">
        <f t="shared" si="251"/>
        <v>1690.7509598865408</v>
      </c>
      <c r="E512" s="6">
        <f t="shared" si="242"/>
        <v>1328.1625765016033</v>
      </c>
      <c r="F512" s="6">
        <f t="shared" si="252"/>
        <v>995.14476744352021</v>
      </c>
      <c r="G512" s="6">
        <f t="shared" si="253"/>
        <v>537.91609051001092</v>
      </c>
      <c r="H512" s="6"/>
      <c r="I512" s="6">
        <f t="shared" si="246"/>
        <v>306.15599915196981</v>
      </c>
      <c r="J512" s="9">
        <v>7.1638391808996893</v>
      </c>
      <c r="K512" s="6"/>
      <c r="L512" s="38">
        <v>140.12540000000001</v>
      </c>
      <c r="M512" s="38">
        <v>7.1638391808996893</v>
      </c>
      <c r="N512" s="6"/>
      <c r="O512" s="6"/>
      <c r="P512" s="78">
        <f t="shared" si="247"/>
        <v>74.455579171094584</v>
      </c>
      <c r="Q512" s="78">
        <v>7.1638391808996671</v>
      </c>
      <c r="R512" s="78"/>
      <c r="S512" s="6"/>
      <c r="AC512" s="3"/>
    </row>
    <row r="513" spans="2:29">
      <c r="C513" s="19" t="s">
        <v>54</v>
      </c>
      <c r="D513" s="6">
        <f t="shared" si="251"/>
        <v>1696.914264971201</v>
      </c>
      <c r="E513" s="6">
        <f t="shared" si="242"/>
        <v>1333.0041358768271</v>
      </c>
      <c r="F513" s="6">
        <f t="shared" si="252"/>
        <v>998.77237490947675</v>
      </c>
      <c r="G513" s="6">
        <f t="shared" si="253"/>
        <v>539.876959410528</v>
      </c>
      <c r="H513" s="6"/>
      <c r="I513" s="6">
        <f t="shared" si="246"/>
        <v>307.27203153701083</v>
      </c>
      <c r="J513" s="9">
        <v>7.4388764450094236</v>
      </c>
      <c r="K513" s="9">
        <f>AVERAGE(J502:J513)</f>
        <v>6.9475001137195571</v>
      </c>
      <c r="L513" s="38">
        <v>140.6362</v>
      </c>
      <c r="M513" s="38">
        <v>7.4388764450094236</v>
      </c>
      <c r="N513" s="54">
        <v>6.9475001137195571</v>
      </c>
      <c r="O513" s="54"/>
      <c r="P513" s="78">
        <f t="shared" si="247"/>
        <v>74.726992561105206</v>
      </c>
      <c r="Q513" s="78">
        <v>7.4388764450094236</v>
      </c>
      <c r="R513" s="78"/>
      <c r="S513" s="6"/>
      <c r="AC513" s="3"/>
    </row>
    <row r="514" spans="2:29">
      <c r="D514" s="6"/>
      <c r="E514" s="6"/>
      <c r="F514" s="6"/>
      <c r="G514" s="6"/>
      <c r="H514" s="6"/>
      <c r="I514" s="6"/>
      <c r="J514" s="6"/>
      <c r="K514" s="6"/>
      <c r="L514" s="38"/>
      <c r="M514" s="38"/>
      <c r="N514" s="6"/>
      <c r="O514" s="6"/>
      <c r="R514" s="78"/>
      <c r="S514" s="6"/>
      <c r="AC514" s="3"/>
    </row>
    <row r="515" spans="2:29">
      <c r="B515" s="26">
        <v>2011</v>
      </c>
      <c r="C515" s="19" t="s">
        <v>43</v>
      </c>
      <c r="D515" s="6">
        <f t="shared" ref="D515:D520" si="254">(F515*1.699)</f>
        <v>1710.9807901624633</v>
      </c>
      <c r="E515" s="6">
        <f t="shared" ref="E515:E521" si="255">D515/1.273</f>
        <v>1344.0540378338283</v>
      </c>
      <c r="F515" s="6">
        <f t="shared" ref="F515:F521" si="256">$F$264*G515/100</f>
        <v>1007.0516716671356</v>
      </c>
      <c r="G515" s="6">
        <f t="shared" ref="G515:G521" si="257">I515*1.757</f>
        <v>544.35225495520842</v>
      </c>
      <c r="H515" s="6"/>
      <c r="I515" s="6">
        <f t="shared" ref="I515:I521" si="258">L515*($S$1/100)</f>
        <v>309.81915478384087</v>
      </c>
      <c r="J515" s="9">
        <v>7.9034756908616499</v>
      </c>
      <c r="K515" s="6"/>
      <c r="L515" s="38">
        <v>141.80199999999999</v>
      </c>
      <c r="M515" s="38">
        <v>7.9034756908616499</v>
      </c>
      <c r="N515" s="6"/>
      <c r="O515" s="6"/>
      <c r="P515" s="78">
        <f t="shared" si="247"/>
        <v>75.346439957492024</v>
      </c>
      <c r="Q515" s="78">
        <v>7.9034756908616277</v>
      </c>
      <c r="R515" s="78"/>
      <c r="S515" s="6"/>
      <c r="AC515" s="3"/>
    </row>
    <row r="516" spans="2:29">
      <c r="C516" s="19" t="s">
        <v>44</v>
      </c>
      <c r="D516" s="6">
        <f t="shared" si="254"/>
        <v>1724.3402486388454</v>
      </c>
      <c r="E516" s="6">
        <f t="shared" si="255"/>
        <v>1354.5485063934373</v>
      </c>
      <c r="F516" s="6">
        <f t="shared" si="256"/>
        <v>1014.9148020240408</v>
      </c>
      <c r="G516" s="6">
        <f t="shared" si="257"/>
        <v>548.6025956886707</v>
      </c>
      <c r="H516" s="6"/>
      <c r="I516" s="6">
        <f t="shared" si="258"/>
        <v>312.23824455815065</v>
      </c>
      <c r="J516" s="9">
        <v>8.5437990466381564</v>
      </c>
      <c r="K516" s="6"/>
      <c r="L516" s="38">
        <v>142.9092</v>
      </c>
      <c r="M516" s="38">
        <v>8.5437990466381564</v>
      </c>
      <c r="N516" s="6"/>
      <c r="O516" s="6"/>
      <c r="P516" s="78">
        <f t="shared" si="247"/>
        <v>75.934750265674822</v>
      </c>
      <c r="Q516" s="78">
        <v>8.5437990466381564</v>
      </c>
      <c r="R516" s="78"/>
      <c r="S516" s="6"/>
      <c r="AC516" s="3"/>
    </row>
    <row r="517" spans="2:29">
      <c r="C517" s="19" t="s">
        <v>45</v>
      </c>
      <c r="D517" s="6">
        <f t="shared" si="254"/>
        <v>1735.6665886603225</v>
      </c>
      <c r="E517" s="6">
        <f t="shared" si="255"/>
        <v>1363.4458669759015</v>
      </c>
      <c r="F517" s="6">
        <f t="shared" si="256"/>
        <v>1021.5812764333858</v>
      </c>
      <c r="G517" s="6">
        <f t="shared" si="257"/>
        <v>552.20609536939776</v>
      </c>
      <c r="H517" s="6"/>
      <c r="I517" s="6">
        <f t="shared" si="258"/>
        <v>314.28918347717575</v>
      </c>
      <c r="J517" s="9">
        <v>8.4525625260580384</v>
      </c>
      <c r="K517" s="6"/>
      <c r="L517" s="38">
        <v>143.84790000000001</v>
      </c>
      <c r="M517" s="38">
        <v>8.4525625260580384</v>
      </c>
      <c r="N517" s="6"/>
      <c r="O517" s="6"/>
      <c r="P517" s="78">
        <f t="shared" si="247"/>
        <v>76.43352816153029</v>
      </c>
      <c r="Q517" s="78">
        <v>8.4525625260580384</v>
      </c>
      <c r="R517" s="78"/>
      <c r="S517" s="6"/>
      <c r="AC517" s="3"/>
    </row>
    <row r="518" spans="2:29">
      <c r="C518" s="19" t="s">
        <v>46</v>
      </c>
      <c r="D518" s="6">
        <f t="shared" si="254"/>
        <v>1761.7568678000264</v>
      </c>
      <c r="E518" s="6">
        <f t="shared" si="255"/>
        <v>1383.9409802042628</v>
      </c>
      <c r="F518" s="6">
        <f t="shared" si="256"/>
        <v>1036.9375325485735</v>
      </c>
      <c r="G518" s="6">
        <f t="shared" si="257"/>
        <v>560.50677435058026</v>
      </c>
      <c r="H518" s="6"/>
      <c r="I518" s="6">
        <f t="shared" si="258"/>
        <v>319.01353121831545</v>
      </c>
      <c r="J518" s="9">
        <v>8.1791825929627748</v>
      </c>
      <c r="K518" s="6"/>
      <c r="L518" s="38">
        <v>146.0102</v>
      </c>
      <c r="M518" s="38">
        <v>8.1791825929627748</v>
      </c>
      <c r="N518" s="6"/>
      <c r="O518" s="6"/>
      <c r="P518" s="78">
        <f t="shared" si="247"/>
        <v>77.582465462274172</v>
      </c>
      <c r="Q518" s="78">
        <v>8.1791825929627535</v>
      </c>
      <c r="R518" s="78"/>
      <c r="S518" s="6"/>
      <c r="AC518" s="3"/>
    </row>
    <row r="519" spans="2:29">
      <c r="C519" s="19" t="s">
        <v>47</v>
      </c>
      <c r="D519" s="6">
        <f t="shared" si="254"/>
        <v>1780.5230941081159</v>
      </c>
      <c r="E519" s="6">
        <f t="shared" si="255"/>
        <v>1398.6827133606566</v>
      </c>
      <c r="F519" s="6">
        <f t="shared" si="256"/>
        <v>1047.98298652626</v>
      </c>
      <c r="G519" s="6">
        <f t="shared" si="257"/>
        <v>566.47729001419452</v>
      </c>
      <c r="H519" s="6"/>
      <c r="I519" s="6">
        <f t="shared" si="258"/>
        <v>322.41166193181249</v>
      </c>
      <c r="J519" s="9">
        <v>8.2641117405984019</v>
      </c>
      <c r="K519" s="6"/>
      <c r="L519" s="38">
        <v>147.56549999999999</v>
      </c>
      <c r="M519" s="38">
        <v>8.2641117405984019</v>
      </c>
      <c r="N519" s="6"/>
      <c r="O519" s="6"/>
      <c r="P519" s="78">
        <f t="shared" si="247"/>
        <v>78.408873538788512</v>
      </c>
      <c r="Q519" s="78">
        <v>8.2641117405983788</v>
      </c>
      <c r="R519" s="78"/>
      <c r="S519" s="6"/>
      <c r="AC519" s="3"/>
    </row>
    <row r="520" spans="2:29">
      <c r="C520" s="19" t="s">
        <v>48</v>
      </c>
      <c r="D520" s="6">
        <f t="shared" si="254"/>
        <v>1797.2332765899994</v>
      </c>
      <c r="E520" s="6">
        <f t="shared" si="255"/>
        <v>1411.8093296072266</v>
      </c>
      <c r="F520" s="6">
        <f t="shared" si="256"/>
        <v>1057.8182911065328</v>
      </c>
      <c r="G520" s="6">
        <f t="shared" si="257"/>
        <v>571.79367086839602</v>
      </c>
      <c r="I520" s="6">
        <f t="shared" si="258"/>
        <v>325.43749053408993</v>
      </c>
      <c r="J520" s="89">
        <v>7.8623044887832894</v>
      </c>
      <c r="L520" s="38">
        <v>148.9504</v>
      </c>
      <c r="M520" s="38">
        <v>7.8623044887832894</v>
      </c>
      <c r="P520" s="78">
        <f t="shared" si="247"/>
        <v>79.144739638682253</v>
      </c>
      <c r="Q520" s="78">
        <v>7.8623044887832894</v>
      </c>
      <c r="AC520" s="3"/>
    </row>
    <row r="521" spans="2:29">
      <c r="C521" s="19" t="s">
        <v>49</v>
      </c>
      <c r="D521" s="6">
        <f t="shared" ref="D521:D539" si="259">(F521*1.699)</f>
        <v>1789.7608121441685</v>
      </c>
      <c r="E521" s="6">
        <f t="shared" si="255"/>
        <v>1405.93936539212</v>
      </c>
      <c r="F521" s="6">
        <f t="shared" si="256"/>
        <v>1053.4201366357672</v>
      </c>
      <c r="G521" s="6">
        <f t="shared" si="257"/>
        <v>569.4162900733877</v>
      </c>
      <c r="I521" s="6">
        <f t="shared" si="258"/>
        <v>324.0843995864472</v>
      </c>
      <c r="J521" s="89">
        <v>7.7764778649545452</v>
      </c>
      <c r="L521" s="38">
        <v>148.33109999999999</v>
      </c>
      <c r="M521" s="38">
        <v>7.7764778649545452</v>
      </c>
      <c r="P521" s="78">
        <f t="shared" si="247"/>
        <v>78.815674814027631</v>
      </c>
      <c r="Q521" s="78">
        <v>7.0547495855475484</v>
      </c>
      <c r="AC521" s="3"/>
    </row>
    <row r="522" spans="2:29">
      <c r="C522" s="19" t="s">
        <v>50</v>
      </c>
      <c r="D522" s="6">
        <f t="shared" si="259"/>
        <v>1819.1861295090098</v>
      </c>
      <c r="E522" s="6">
        <f>D522/1.273</f>
        <v>1429.0543044061351</v>
      </c>
      <c r="F522" s="6">
        <f>$F$264*G522/100</f>
        <v>1070.7393346138963</v>
      </c>
      <c r="G522" s="6">
        <f>I522*1.757</f>
        <v>578.77801871021416</v>
      </c>
      <c r="I522" s="6">
        <f>L522*($S$1/100)</f>
        <v>329.41264582254649</v>
      </c>
      <c r="J522" s="89">
        <v>8.7304689471945807</v>
      </c>
      <c r="L522" s="38">
        <v>150.7698</v>
      </c>
      <c r="M522" s="38">
        <v>8.7304689471945807</v>
      </c>
      <c r="P522" s="78">
        <f t="shared" si="247"/>
        <v>80.111477151966</v>
      </c>
      <c r="Q522" s="78">
        <v>8.7304689471945807</v>
      </c>
      <c r="AC522" s="3"/>
    </row>
    <row r="523" spans="2:29">
      <c r="C523" s="19" t="s">
        <v>51</v>
      </c>
      <c r="D523" s="6">
        <f t="shared" si="259"/>
        <v>1826.5439670983319</v>
      </c>
      <c r="E523" s="6">
        <f>D523/1.273</f>
        <v>1434.8342239578415</v>
      </c>
      <c r="F523" s="6">
        <f>$F$264*G523/100</f>
        <v>1075.0700218353925</v>
      </c>
      <c r="G523" s="6">
        <f>I523*1.757</f>
        <v>581.11893072183375</v>
      </c>
      <c r="I523" s="6">
        <f>L523*($S$1/100)</f>
        <v>330.74498049051442</v>
      </c>
      <c r="J523" s="89">
        <v>8.5658837729505564</v>
      </c>
      <c r="L523" s="38">
        <v>151.37960000000001</v>
      </c>
      <c r="M523" s="38">
        <v>8.5658837729505564</v>
      </c>
      <c r="P523" s="78">
        <f t="shared" si="247"/>
        <v>80.435494155154103</v>
      </c>
      <c r="Q523" s="78">
        <v>8.5658837729505333</v>
      </c>
      <c r="AC523" s="3"/>
    </row>
    <row r="524" spans="2:29">
      <c r="C524" s="19" t="s">
        <v>52</v>
      </c>
      <c r="D524" s="6">
        <f t="shared" si="259"/>
        <v>1834.2094873024917</v>
      </c>
      <c r="E524" s="6">
        <f>D524/1.273</f>
        <v>1440.8558423428844</v>
      </c>
      <c r="F524" s="6">
        <f>$F$264*G524/100</f>
        <v>1079.5818053575583</v>
      </c>
      <c r="G524" s="6">
        <f>I524*1.757</f>
        <v>583.55773262570722</v>
      </c>
      <c r="I524" s="6">
        <f>L524*($S$1/100)</f>
        <v>332.13302938287262</v>
      </c>
      <c r="J524" s="89">
        <v>8.7926629404060606</v>
      </c>
      <c r="L524" s="38">
        <v>152.01490000000001</v>
      </c>
      <c r="M524" s="38">
        <v>8.7926629404060606</v>
      </c>
      <c r="P524" s="78">
        <f t="shared" si="247"/>
        <v>80.77306057385762</v>
      </c>
      <c r="Q524" s="78">
        <v>8.7926629404060819</v>
      </c>
      <c r="AC524" s="3"/>
    </row>
    <row r="525" spans="2:29">
      <c r="C525" s="19" t="s">
        <v>53</v>
      </c>
      <c r="D525" s="6">
        <f t="shared" si="259"/>
        <v>1846.0956890231232</v>
      </c>
      <c r="E525" s="6">
        <f>D525/1.273</f>
        <v>1450.1930000181644</v>
      </c>
      <c r="F525" s="6">
        <f>$F$264*G525/100</f>
        <v>1086.5778040159641</v>
      </c>
      <c r="G525" s="6">
        <f>I525*1.757</f>
        <v>587.3393535221428</v>
      </c>
      <c r="I525" s="6">
        <f>L525*($S$1/100)</f>
        <v>334.28534634157245</v>
      </c>
      <c r="J525" s="89">
        <v>9.1999999999999993</v>
      </c>
      <c r="L525" s="38">
        <v>153</v>
      </c>
      <c r="M525" s="55">
        <v>9.1999999999999993</v>
      </c>
      <c r="P525" s="78">
        <f t="shared" si="247"/>
        <v>81.296493092454838</v>
      </c>
      <c r="Q525" s="78">
        <v>9.1879131121124438</v>
      </c>
      <c r="AC525" s="3"/>
    </row>
    <row r="526" spans="2:29">
      <c r="C526" s="19" t="s">
        <v>54</v>
      </c>
      <c r="D526" s="6">
        <f t="shared" si="259"/>
        <v>1852.1286814709113</v>
      </c>
      <c r="E526" s="6">
        <f>D526/1.273</f>
        <v>1454.9321928286813</v>
      </c>
      <c r="F526" s="6">
        <f>$F$264*G526/100</f>
        <v>1090.1287118722255</v>
      </c>
      <c r="G526" s="6">
        <f>I526*1.757</f>
        <v>589.2587631741759</v>
      </c>
      <c r="I526" s="6">
        <f>L526*($S$1/100)</f>
        <v>335.37778211393055</v>
      </c>
      <c r="J526" s="89">
        <v>9.1999999999999993</v>
      </c>
      <c r="K526" s="9">
        <f>AVERAGE(J515:J526)</f>
        <v>8.4559108009506705</v>
      </c>
      <c r="L526" s="38">
        <v>153.5</v>
      </c>
      <c r="M526" s="55">
        <v>9.1999999999999993</v>
      </c>
      <c r="P526" s="78">
        <f t="shared" si="247"/>
        <v>81.562167906482472</v>
      </c>
      <c r="Q526" s="78">
        <v>9.1468626143197831</v>
      </c>
      <c r="AC526" s="3"/>
    </row>
    <row r="527" spans="2:29">
      <c r="C527" s="19"/>
      <c r="D527" s="6"/>
      <c r="E527" s="6"/>
      <c r="F527" s="6"/>
      <c r="G527" s="6"/>
      <c r="I527" s="6"/>
      <c r="J527" s="89"/>
      <c r="L527" s="38"/>
      <c r="M527" s="55"/>
      <c r="AC527" s="3"/>
    </row>
    <row r="528" spans="2:29">
      <c r="B528" s="26">
        <v>2012</v>
      </c>
      <c r="C528" s="19" t="s">
        <v>43</v>
      </c>
      <c r="D528" s="6">
        <f t="shared" si="259"/>
        <v>1861.781469387372</v>
      </c>
      <c r="E528" s="6">
        <f t="shared" ref="E528:E539" si="260">D528/1.273</f>
        <v>1462.5149013255084</v>
      </c>
      <c r="F528" s="6">
        <f t="shared" ref="F528:F539" si="261">$F$264*G528/100</f>
        <v>1095.8101644422436</v>
      </c>
      <c r="G528" s="6">
        <f t="shared" ref="G528:G539" si="262">I528*1.757</f>
        <v>592.32981861742894</v>
      </c>
      <c r="I528" s="6">
        <f t="shared" ref="I528:I539" si="263">L528*($S$1/100)</f>
        <v>337.12567934970349</v>
      </c>
      <c r="J528" s="89">
        <v>8.8000000000000007</v>
      </c>
      <c r="L528" s="38">
        <v>154.30000000000001</v>
      </c>
      <c r="M528" s="55">
        <v>8.8000000000000007</v>
      </c>
      <c r="P528" s="78">
        <f t="shared" si="247"/>
        <v>81.98724760892668</v>
      </c>
      <c r="Q528" s="78">
        <v>8.8136979732303047</v>
      </c>
      <c r="AC528" s="3"/>
    </row>
    <row r="529" spans="2:29">
      <c r="C529" s="19" t="s">
        <v>44</v>
      </c>
      <c r="D529" s="6">
        <f t="shared" si="259"/>
        <v>1866.6078633456023</v>
      </c>
      <c r="E529" s="6">
        <f t="shared" si="260"/>
        <v>1466.3062555739218</v>
      </c>
      <c r="F529" s="6">
        <f t="shared" si="261"/>
        <v>1098.6508907272525</v>
      </c>
      <c r="G529" s="6">
        <f t="shared" si="262"/>
        <v>593.86534633905546</v>
      </c>
      <c r="I529" s="6">
        <f t="shared" si="263"/>
        <v>337.9996279675899</v>
      </c>
      <c r="J529" s="89">
        <v>8.1999999999999993</v>
      </c>
      <c r="L529" s="38">
        <v>154.69999999999999</v>
      </c>
      <c r="M529" s="55">
        <v>8.1999999999999993</v>
      </c>
      <c r="P529" s="78">
        <f t="shared" si="247"/>
        <v>82.199787460148769</v>
      </c>
      <c r="Q529" s="78">
        <v>8.2505534983051909</v>
      </c>
      <c r="AC529" s="3"/>
    </row>
    <row r="530" spans="2:29">
      <c r="C530" s="19" t="s">
        <v>45</v>
      </c>
      <c r="D530" s="6">
        <f t="shared" si="259"/>
        <v>1875.0540527725054</v>
      </c>
      <c r="E530" s="6">
        <f t="shared" si="260"/>
        <v>1472.9411255086454</v>
      </c>
      <c r="F530" s="6">
        <f t="shared" si="261"/>
        <v>1103.6221617260185</v>
      </c>
      <c r="G530" s="6">
        <f t="shared" si="262"/>
        <v>596.55251985190193</v>
      </c>
      <c r="I530" s="6">
        <f t="shared" si="263"/>
        <v>339.52903804889127</v>
      </c>
      <c r="J530" s="89">
        <v>8</v>
      </c>
      <c r="L530" s="38">
        <v>155.4</v>
      </c>
      <c r="M530" s="55">
        <v>8</v>
      </c>
      <c r="P530" s="78">
        <f t="shared" si="247"/>
        <v>82.571732199787476</v>
      </c>
      <c r="Q530" s="78">
        <v>8.0307741718857351</v>
      </c>
      <c r="AC530" s="3"/>
    </row>
    <row r="531" spans="2:29">
      <c r="C531" s="19" t="s">
        <v>46</v>
      </c>
      <c r="D531" s="6">
        <f t="shared" si="259"/>
        <v>1893.1530301158696</v>
      </c>
      <c r="E531" s="6">
        <f t="shared" si="260"/>
        <v>1487.1587039401961</v>
      </c>
      <c r="F531" s="6">
        <f t="shared" si="261"/>
        <v>1114.2748852948025</v>
      </c>
      <c r="G531" s="6">
        <f t="shared" si="262"/>
        <v>602.31074880800134</v>
      </c>
      <c r="I531" s="6">
        <f t="shared" si="263"/>
        <v>342.80634536596551</v>
      </c>
      <c r="J531" s="89">
        <v>7.5</v>
      </c>
      <c r="L531" s="38">
        <v>156.9</v>
      </c>
      <c r="M531" s="55">
        <v>7.5</v>
      </c>
      <c r="P531" s="78">
        <f t="shared" si="247"/>
        <v>83.368756641870363</v>
      </c>
      <c r="Q531" s="78">
        <v>7.4582460677405038</v>
      </c>
      <c r="AC531" s="3"/>
    </row>
    <row r="532" spans="2:29">
      <c r="C532" s="19" t="s">
        <v>47</v>
      </c>
      <c r="D532" s="6">
        <f t="shared" si="259"/>
        <v>1918.4915983965791</v>
      </c>
      <c r="E532" s="6">
        <f t="shared" si="260"/>
        <v>1507.063313744367</v>
      </c>
      <c r="F532" s="6">
        <f t="shared" si="261"/>
        <v>1129.1886982911001</v>
      </c>
      <c r="G532" s="6">
        <f t="shared" si="262"/>
        <v>610.37226934654052</v>
      </c>
      <c r="I532" s="6">
        <f t="shared" si="263"/>
        <v>347.39457560986943</v>
      </c>
      <c r="J532" s="89">
        <v>7.7</v>
      </c>
      <c r="L532" s="38">
        <v>159</v>
      </c>
      <c r="M532" s="55">
        <v>7.7</v>
      </c>
      <c r="P532" s="78">
        <f t="shared" si="247"/>
        <v>84.484590860786398</v>
      </c>
      <c r="Q532" s="78">
        <v>7.7487624139788824</v>
      </c>
      <c r="AC532" s="3"/>
    </row>
    <row r="533" spans="2:29">
      <c r="C533" s="19" t="s">
        <v>82</v>
      </c>
      <c r="D533" s="6">
        <f t="shared" si="259"/>
        <v>1928.1443863130398</v>
      </c>
      <c r="E533" s="6">
        <f t="shared" si="260"/>
        <v>1514.646022241194</v>
      </c>
      <c r="F533" s="6">
        <f t="shared" si="261"/>
        <v>1134.8701508611182</v>
      </c>
      <c r="G533" s="6">
        <f t="shared" si="262"/>
        <v>613.44332478979356</v>
      </c>
      <c r="I533" s="6">
        <f t="shared" si="263"/>
        <v>349.14247284564237</v>
      </c>
      <c r="J533" s="89">
        <v>7.3</v>
      </c>
      <c r="L533" s="38">
        <v>159.80000000000001</v>
      </c>
      <c r="M533" s="55">
        <v>7.3</v>
      </c>
      <c r="P533" s="78">
        <f t="shared" si="247"/>
        <v>84.90967056323062</v>
      </c>
      <c r="Q533" s="78">
        <v>7.284035491009111</v>
      </c>
      <c r="AC533" s="3"/>
    </row>
    <row r="534" spans="2:29">
      <c r="C534" s="19" t="s">
        <v>83</v>
      </c>
      <c r="D534" s="6">
        <f t="shared" si="259"/>
        <v>1934.1773787608279</v>
      </c>
      <c r="E534" s="6">
        <f t="shared" si="260"/>
        <v>1519.3852150517109</v>
      </c>
      <c r="F534" s="6">
        <f t="shared" si="261"/>
        <v>1138.4210587173795</v>
      </c>
      <c r="G534" s="6">
        <f t="shared" si="262"/>
        <v>615.36273444182677</v>
      </c>
      <c r="I534" s="6">
        <f t="shared" si="263"/>
        <v>350.23490861800047</v>
      </c>
      <c r="J534" s="89">
        <v>7.3</v>
      </c>
      <c r="L534" s="38">
        <v>160.30000000000001</v>
      </c>
      <c r="M534" s="55">
        <v>7.3</v>
      </c>
      <c r="P534" s="78">
        <f t="shared" si="247"/>
        <v>85.175345377258253</v>
      </c>
      <c r="Q534" s="78">
        <v>8.0690428372742105</v>
      </c>
      <c r="AC534" s="3"/>
    </row>
    <row r="535" spans="2:29">
      <c r="C535" s="19" t="s">
        <v>50</v>
      </c>
      <c r="D535" s="6">
        <f t="shared" si="259"/>
        <v>1940.2103712086159</v>
      </c>
      <c r="E535" s="6">
        <f t="shared" si="260"/>
        <v>1524.1244078622278</v>
      </c>
      <c r="F535" s="6">
        <f t="shared" si="261"/>
        <v>1141.9719665736409</v>
      </c>
      <c r="G535" s="6">
        <f t="shared" si="262"/>
        <v>617.28214409385987</v>
      </c>
      <c r="I535" s="6">
        <f t="shared" si="263"/>
        <v>351.32734439035852</v>
      </c>
      <c r="J535" s="89">
        <v>6.6</v>
      </c>
      <c r="L535" s="38">
        <v>160.80000000000001</v>
      </c>
      <c r="M535" s="56">
        <v>6.6</v>
      </c>
      <c r="P535" s="78">
        <f t="shared" si="247"/>
        <v>85.441020191285872</v>
      </c>
      <c r="Q535" s="78">
        <v>6.652658556289115</v>
      </c>
      <c r="AC535" s="3"/>
    </row>
    <row r="536" spans="2:29">
      <c r="C536" s="19" t="s">
        <v>51</v>
      </c>
      <c r="D536" s="6">
        <f t="shared" si="259"/>
        <v>1955.8961515728643</v>
      </c>
      <c r="E536" s="6">
        <f t="shared" si="260"/>
        <v>1536.4463091695714</v>
      </c>
      <c r="F536" s="6">
        <f t="shared" si="261"/>
        <v>1151.2043269999201</v>
      </c>
      <c r="G536" s="6">
        <f t="shared" si="262"/>
        <v>622.27260918914601</v>
      </c>
      <c r="I536" s="6">
        <f t="shared" si="263"/>
        <v>354.1676773984895</v>
      </c>
      <c r="J536" s="89">
        <v>7.1</v>
      </c>
      <c r="L536" s="38">
        <v>162.1</v>
      </c>
      <c r="M536" s="56">
        <v>7.1</v>
      </c>
      <c r="P536" s="78">
        <f t="shared" si="247"/>
        <v>86.1317747077577</v>
      </c>
      <c r="Q536" s="78">
        <v>7.0817996612489109</v>
      </c>
      <c r="AC536" s="3"/>
    </row>
    <row r="537" spans="2:29">
      <c r="C537" s="19" t="s">
        <v>52</v>
      </c>
      <c r="D537" s="6">
        <f t="shared" si="259"/>
        <v>1964.3423409997677</v>
      </c>
      <c r="E537" s="6">
        <f t="shared" si="260"/>
        <v>1543.0811791042952</v>
      </c>
      <c r="F537" s="6">
        <f t="shared" si="261"/>
        <v>1156.175597998686</v>
      </c>
      <c r="G537" s="6">
        <f t="shared" si="262"/>
        <v>624.95978270199248</v>
      </c>
      <c r="I537" s="6">
        <f t="shared" si="263"/>
        <v>355.69708747979087</v>
      </c>
      <c r="J537" s="89">
        <v>7.1</v>
      </c>
      <c r="L537" s="38">
        <v>162.80000000000001</v>
      </c>
      <c r="M537" s="56">
        <v>7.1</v>
      </c>
      <c r="P537" s="78">
        <f t="shared" si="247"/>
        <v>86.503719447396392</v>
      </c>
      <c r="Q537" s="78">
        <v>7.0947650526362649</v>
      </c>
      <c r="AC537" s="3"/>
    </row>
    <row r="538" spans="2:29">
      <c r="C538" s="19" t="s">
        <v>53</v>
      </c>
      <c r="D538" s="6">
        <f t="shared" si="259"/>
        <v>1983.6479168326891</v>
      </c>
      <c r="E538" s="6">
        <f t="shared" si="260"/>
        <v>1558.2465960979491</v>
      </c>
      <c r="F538" s="6">
        <f t="shared" si="261"/>
        <v>1167.5385031387223</v>
      </c>
      <c r="G538" s="6">
        <f t="shared" si="262"/>
        <v>631.10189358849857</v>
      </c>
      <c r="I538" s="6">
        <f t="shared" si="263"/>
        <v>359.19288195133669</v>
      </c>
      <c r="J538" s="89">
        <v>7.4</v>
      </c>
      <c r="L538" s="38">
        <v>164.4</v>
      </c>
      <c r="M538" s="56">
        <v>7.4</v>
      </c>
      <c r="P538" s="78">
        <f t="shared" si="247"/>
        <v>87.353878852284822</v>
      </c>
      <c r="Q538" s="78">
        <v>7.4509803921568807</v>
      </c>
      <c r="AC538" s="3"/>
    </row>
    <row r="539" spans="2:29">
      <c r="C539" s="19" t="s">
        <v>54</v>
      </c>
      <c r="D539" s="6">
        <f t="shared" si="259"/>
        <v>1989.6809092804772</v>
      </c>
      <c r="E539" s="6">
        <f t="shared" si="260"/>
        <v>1562.985788908466</v>
      </c>
      <c r="F539" s="6">
        <f t="shared" si="261"/>
        <v>1171.0894109949836</v>
      </c>
      <c r="G539" s="6">
        <f t="shared" si="262"/>
        <v>633.02130324053167</v>
      </c>
      <c r="I539" s="6">
        <f t="shared" si="263"/>
        <v>360.28531772369479</v>
      </c>
      <c r="J539" s="89">
        <v>7.4</v>
      </c>
      <c r="K539" s="9">
        <f>AVERAGE(J528:J539)</f>
        <v>7.5333333333333341</v>
      </c>
      <c r="L539" s="38">
        <v>164.9</v>
      </c>
      <c r="M539" s="56">
        <v>7.4</v>
      </c>
      <c r="P539" s="78">
        <f t="shared" si="247"/>
        <v>87.619553666312441</v>
      </c>
      <c r="Q539" s="78">
        <v>7.4267100977198686</v>
      </c>
      <c r="AC539" s="3"/>
    </row>
    <row r="540" spans="2:29">
      <c r="AC540" s="3"/>
    </row>
    <row r="541" spans="2:29">
      <c r="AC541" s="3"/>
    </row>
    <row r="542" spans="2:29">
      <c r="B542" s="26">
        <v>2013</v>
      </c>
      <c r="C542" s="19" t="s">
        <v>43</v>
      </c>
      <c r="D542" s="6">
        <f t="shared" ref="D542:D553" si="264">(F542*1.699)</f>
        <v>2001.7468941760533</v>
      </c>
      <c r="E542" s="6">
        <f t="shared" ref="E542:E553" si="265">D542/1.273</f>
        <v>1572.4641745295</v>
      </c>
      <c r="F542" s="6">
        <f t="shared" ref="F542:F553" si="266">$F$264*G542/100</f>
        <v>1178.1912267075063</v>
      </c>
      <c r="G542" s="6">
        <f t="shared" ref="G542:G553" si="267">I542*1.757</f>
        <v>636.86012254459797</v>
      </c>
      <c r="I542" s="6">
        <f t="shared" ref="I542:I553" si="268">L542*($S$1/100)</f>
        <v>362.47018926841093</v>
      </c>
      <c r="J542" s="89">
        <v>7.5</v>
      </c>
      <c r="L542" s="38">
        <v>165.9</v>
      </c>
      <c r="M542" s="55">
        <v>7.5</v>
      </c>
      <c r="P542" s="78">
        <f t="shared" si="247"/>
        <v>88.150903294367694</v>
      </c>
      <c r="Q542" s="78">
        <v>7.5178224238496405</v>
      </c>
      <c r="AC542" s="3"/>
    </row>
    <row r="543" spans="2:29">
      <c r="B543" s="26"/>
      <c r="C543" s="19" t="s">
        <v>44</v>
      </c>
      <c r="D543" s="6">
        <f t="shared" si="264"/>
        <v>2005.366689644726</v>
      </c>
      <c r="E543" s="6">
        <f t="shared" si="265"/>
        <v>1575.30769021581</v>
      </c>
      <c r="F543" s="6">
        <f t="shared" si="266"/>
        <v>1180.3217714212631</v>
      </c>
      <c r="G543" s="6">
        <f t="shared" si="267"/>
        <v>638.01176833581781</v>
      </c>
      <c r="I543" s="6">
        <f t="shared" si="268"/>
        <v>363.12565073182577</v>
      </c>
      <c r="J543" s="89">
        <v>7.5</v>
      </c>
      <c r="L543" s="38">
        <v>166.2</v>
      </c>
      <c r="M543" s="55">
        <v>7.5</v>
      </c>
      <c r="P543" s="78">
        <f t="shared" si="247"/>
        <v>88.310308182784269</v>
      </c>
      <c r="Q543" s="78">
        <v>7.4337427278603707</v>
      </c>
      <c r="AC543" s="3"/>
    </row>
    <row r="544" spans="2:29">
      <c r="B544" s="26"/>
      <c r="C544" s="19" t="s">
        <v>45</v>
      </c>
      <c r="D544" s="6">
        <f t="shared" si="264"/>
        <v>2016.2260760507443</v>
      </c>
      <c r="E544" s="6">
        <f t="shared" si="265"/>
        <v>1583.8382372747403</v>
      </c>
      <c r="F544" s="6">
        <f t="shared" si="266"/>
        <v>1186.7134055625334</v>
      </c>
      <c r="G544" s="6">
        <f t="shared" si="267"/>
        <v>641.46670570947754</v>
      </c>
      <c r="I544" s="6">
        <f t="shared" si="268"/>
        <v>365.09203512207034</v>
      </c>
      <c r="J544" s="25">
        <f>(D544/D530-1)*100</f>
        <v>7.528957528957525</v>
      </c>
      <c r="L544" s="38">
        <v>167.1</v>
      </c>
      <c r="M544" s="55">
        <v>7.5</v>
      </c>
      <c r="P544" s="78">
        <f t="shared" si="247"/>
        <v>88.788522848034006</v>
      </c>
      <c r="Q544" s="78">
        <v>7.5289575289575028</v>
      </c>
      <c r="AC544" s="3"/>
    </row>
    <row r="545" spans="2:29">
      <c r="B545" s="26"/>
      <c r="C545" s="19" t="s">
        <v>46</v>
      </c>
      <c r="D545" s="6">
        <f t="shared" si="264"/>
        <v>2029.4986594358777</v>
      </c>
      <c r="E545" s="6">
        <f t="shared" si="265"/>
        <v>1594.2644614578774</v>
      </c>
      <c r="F545" s="6">
        <f t="shared" si="266"/>
        <v>1194.5254028463082</v>
      </c>
      <c r="G545" s="6">
        <f t="shared" si="267"/>
        <v>645.68940694395042</v>
      </c>
      <c r="I545" s="6">
        <f t="shared" si="268"/>
        <v>367.49539382125806</v>
      </c>
      <c r="J545" s="25">
        <f>(D545/D531-1)*100</f>
        <v>7.2020395156150219</v>
      </c>
      <c r="L545" s="38">
        <v>168.2</v>
      </c>
      <c r="M545" s="55">
        <v>7.2</v>
      </c>
      <c r="P545" s="78">
        <f t="shared" ref="P545:P592" si="269">(L545/$L$592)*100</f>
        <v>89.373007438894788</v>
      </c>
      <c r="Q545" s="78">
        <v>7.2020395156150219</v>
      </c>
      <c r="AC545" s="3"/>
    </row>
    <row r="546" spans="2:29">
      <c r="B546" s="26"/>
      <c r="C546" s="19" t="s">
        <v>47</v>
      </c>
      <c r="D546" s="6">
        <f t="shared" si="264"/>
        <v>2035.5316518836657</v>
      </c>
      <c r="E546" s="6">
        <f t="shared" si="265"/>
        <v>1599.0036542683943</v>
      </c>
      <c r="F546" s="6">
        <f t="shared" si="266"/>
        <v>1198.0763107025696</v>
      </c>
      <c r="G546" s="6">
        <f t="shared" si="267"/>
        <v>647.60881659598351</v>
      </c>
      <c r="I546" s="6">
        <f t="shared" si="268"/>
        <v>368.58782959361616</v>
      </c>
      <c r="J546" s="25">
        <f>(D546/D532-1)*100</f>
        <v>6.1006289308175976</v>
      </c>
      <c r="L546" s="38">
        <v>168.7</v>
      </c>
      <c r="M546" s="55">
        <v>6.1</v>
      </c>
      <c r="P546" s="78">
        <f t="shared" si="269"/>
        <v>89.638682252922422</v>
      </c>
      <c r="Q546" s="78">
        <v>6.1006289308175976</v>
      </c>
      <c r="AC546" s="3"/>
    </row>
    <row r="547" spans="2:29">
      <c r="B547" s="26"/>
      <c r="C547" s="19" t="s">
        <v>82</v>
      </c>
      <c r="D547" s="6">
        <f t="shared" si="264"/>
        <v>2040.358045841896</v>
      </c>
      <c r="E547" s="6">
        <f t="shared" si="265"/>
        <v>1602.7950085168077</v>
      </c>
      <c r="F547" s="6">
        <f t="shared" si="266"/>
        <v>1200.9170369875785</v>
      </c>
      <c r="G547" s="6">
        <f t="shared" si="267"/>
        <v>649.14434431761003</v>
      </c>
      <c r="I547" s="6">
        <f t="shared" si="268"/>
        <v>369.46177821150263</v>
      </c>
      <c r="J547" s="89">
        <v>5.8</v>
      </c>
      <c r="L547" s="38">
        <v>169.1</v>
      </c>
      <c r="M547" s="55">
        <v>5.8</v>
      </c>
      <c r="P547" s="78">
        <f t="shared" si="269"/>
        <v>89.85122210414454</v>
      </c>
      <c r="Q547" s="78">
        <v>5.8197747183979853</v>
      </c>
      <c r="AC547" s="3"/>
    </row>
    <row r="548" spans="2:29">
      <c r="B548" s="26"/>
      <c r="C548" s="19" t="s">
        <v>83</v>
      </c>
      <c r="D548" s="6">
        <f t="shared" si="264"/>
        <v>2043.9778413105694</v>
      </c>
      <c r="E548" s="6">
        <f t="shared" si="265"/>
        <v>1605.6385242031183</v>
      </c>
      <c r="F548" s="6">
        <f t="shared" si="266"/>
        <v>1203.0475817013357</v>
      </c>
      <c r="G548" s="6">
        <f t="shared" si="267"/>
        <v>650.2959901088301</v>
      </c>
      <c r="I548" s="6">
        <f t="shared" si="268"/>
        <v>370.11723967491753</v>
      </c>
      <c r="J548" s="89">
        <v>5.7</v>
      </c>
      <c r="L548" s="38">
        <v>169.4</v>
      </c>
      <c r="M548" s="55">
        <v>5.7</v>
      </c>
      <c r="P548" s="78">
        <f t="shared" si="269"/>
        <v>90.010626992561114</v>
      </c>
      <c r="Q548" s="78">
        <v>5.6768558951964865</v>
      </c>
      <c r="AC548" s="3"/>
    </row>
    <row r="549" spans="2:29">
      <c r="B549" s="26"/>
      <c r="C549" s="19" t="s">
        <v>50</v>
      </c>
      <c r="D549" s="6">
        <f t="shared" si="264"/>
        <v>2048.8042352687999</v>
      </c>
      <c r="E549" s="6">
        <f t="shared" si="265"/>
        <v>1609.4298784515317</v>
      </c>
      <c r="F549" s="6">
        <f t="shared" si="266"/>
        <v>1205.8883079863447</v>
      </c>
      <c r="G549" s="6">
        <f t="shared" si="267"/>
        <v>651.83151783045662</v>
      </c>
      <c r="I549" s="6">
        <f t="shared" si="268"/>
        <v>370.991188292804</v>
      </c>
      <c r="J549" s="89">
        <v>5.6</v>
      </c>
      <c r="L549" s="38">
        <v>169.8</v>
      </c>
      <c r="M549" s="56">
        <v>5.6</v>
      </c>
      <c r="P549" s="78">
        <f t="shared" si="269"/>
        <v>90.223166843783218</v>
      </c>
      <c r="Q549" s="78">
        <v>5.5970149253731449</v>
      </c>
      <c r="AC549" s="3"/>
    </row>
    <row r="550" spans="2:29">
      <c r="B550" s="26"/>
      <c r="C550" s="19" t="s">
        <v>51</v>
      </c>
      <c r="D550" s="6">
        <f t="shared" si="264"/>
        <v>2053.6306292270297</v>
      </c>
      <c r="E550" s="6">
        <f t="shared" si="265"/>
        <v>1613.2212326999449</v>
      </c>
      <c r="F550" s="6">
        <f t="shared" si="266"/>
        <v>1208.7290342713536</v>
      </c>
      <c r="G550" s="6">
        <f t="shared" si="267"/>
        <v>653.36704555208303</v>
      </c>
      <c r="I550" s="6">
        <f t="shared" si="268"/>
        <v>371.86513691069041</v>
      </c>
      <c r="J550" s="89">
        <v>5</v>
      </c>
      <c r="L550" s="38">
        <v>170.2</v>
      </c>
      <c r="M550" s="56">
        <v>5</v>
      </c>
      <c r="P550" s="78">
        <f t="shared" si="269"/>
        <v>90.435706695005308</v>
      </c>
      <c r="Q550" s="78">
        <v>4.9969154842689711</v>
      </c>
      <c r="AC550" s="3"/>
    </row>
    <row r="551" spans="2:29">
      <c r="B551" s="26"/>
      <c r="C551" s="19" t="s">
        <v>52</v>
      </c>
      <c r="D551" s="6">
        <f t="shared" si="264"/>
        <v>2058.4570231852599</v>
      </c>
      <c r="E551" s="6">
        <f t="shared" si="265"/>
        <v>1617.0125869483581</v>
      </c>
      <c r="F551" s="6">
        <f t="shared" si="266"/>
        <v>1211.5697605563626</v>
      </c>
      <c r="G551" s="6">
        <f t="shared" si="267"/>
        <v>654.90257327370955</v>
      </c>
      <c r="I551" s="6">
        <f t="shared" si="268"/>
        <v>372.73908552857688</v>
      </c>
      <c r="J551" s="89">
        <v>4.8</v>
      </c>
      <c r="L551" s="38">
        <v>170.6</v>
      </c>
      <c r="M551" s="56">
        <v>4.8</v>
      </c>
      <c r="P551" s="78">
        <f t="shared" si="269"/>
        <v>90.648246546227412</v>
      </c>
      <c r="Q551" s="78">
        <v>4.7911547911547725</v>
      </c>
      <c r="AC551" s="3"/>
    </row>
    <row r="552" spans="2:29">
      <c r="B552" s="26"/>
      <c r="C552" s="19" t="s">
        <v>53</v>
      </c>
      <c r="D552" s="6">
        <f t="shared" si="264"/>
        <v>2065.6966141226058</v>
      </c>
      <c r="E552" s="6">
        <f t="shared" si="265"/>
        <v>1622.6996183209787</v>
      </c>
      <c r="F552" s="6">
        <f t="shared" si="266"/>
        <v>1215.8308499838763</v>
      </c>
      <c r="G552" s="6">
        <f t="shared" si="267"/>
        <v>657.20586485614933</v>
      </c>
      <c r="I552" s="6">
        <f t="shared" si="268"/>
        <v>374.05000845540656</v>
      </c>
      <c r="J552" s="89">
        <v>4.0999999999999996</v>
      </c>
      <c r="L552" s="38">
        <v>171.2</v>
      </c>
      <c r="M552" s="56">
        <v>4.0999999999999996</v>
      </c>
      <c r="P552" s="78">
        <f t="shared" si="269"/>
        <v>90.967056323060575</v>
      </c>
      <c r="Q552" s="78">
        <v>4.1362530413625143</v>
      </c>
      <c r="AC552" s="3"/>
    </row>
    <row r="553" spans="2:29">
      <c r="B553" s="26"/>
      <c r="C553" s="19" t="s">
        <v>54</v>
      </c>
      <c r="D553" s="6">
        <f t="shared" si="264"/>
        <v>2071.7296065703936</v>
      </c>
      <c r="E553" s="6">
        <f t="shared" si="265"/>
        <v>1627.4388111314954</v>
      </c>
      <c r="F553" s="6">
        <f t="shared" si="266"/>
        <v>1219.3817578401374</v>
      </c>
      <c r="G553" s="6">
        <f t="shared" si="267"/>
        <v>659.12527450818243</v>
      </c>
      <c r="I553" s="6">
        <f t="shared" si="268"/>
        <v>375.14244422776466</v>
      </c>
      <c r="J553" s="89">
        <v>4.0999999999999996</v>
      </c>
      <c r="K553" s="9">
        <f>AVERAGE(J542:J553)</f>
        <v>5.9109688312825108</v>
      </c>
      <c r="L553" s="38">
        <v>171.7</v>
      </c>
      <c r="M553" s="56">
        <v>4.0999999999999996</v>
      </c>
      <c r="P553" s="78">
        <f t="shared" si="269"/>
        <v>91.232731137088209</v>
      </c>
      <c r="Q553" s="78">
        <v>4.1237113402061709</v>
      </c>
      <c r="AC553" s="3"/>
    </row>
    <row r="554" spans="2:29">
      <c r="B554" s="26"/>
      <c r="C554" s="19"/>
      <c r="D554" s="6"/>
      <c r="E554" s="6"/>
      <c r="F554" s="6"/>
      <c r="G554" s="6"/>
      <c r="I554" s="6"/>
      <c r="J554" s="89"/>
      <c r="K554" s="9"/>
      <c r="L554" s="38"/>
      <c r="M554" s="56"/>
      <c r="AC554" s="3"/>
    </row>
    <row r="555" spans="2:29">
      <c r="B555" s="26"/>
      <c r="C555" s="19"/>
      <c r="D555" s="6"/>
      <c r="E555" s="6"/>
      <c r="F555" s="6"/>
      <c r="G555" s="6"/>
      <c r="I555" s="6"/>
      <c r="J555" s="89"/>
      <c r="K555" s="9"/>
      <c r="L555" s="38"/>
      <c r="M555" s="56"/>
      <c r="AC555" s="3"/>
    </row>
    <row r="556" spans="2:29">
      <c r="B556" s="26"/>
      <c r="C556" s="19"/>
      <c r="D556" s="6"/>
      <c r="E556" s="6"/>
      <c r="F556" s="6"/>
      <c r="G556" s="6"/>
      <c r="I556" s="6"/>
      <c r="J556" s="89"/>
      <c r="K556" s="9"/>
      <c r="L556" s="38"/>
      <c r="M556" s="56"/>
      <c r="AC556" s="3"/>
    </row>
    <row r="557" spans="2:29">
      <c r="B557" s="26">
        <v>2014</v>
      </c>
      <c r="C557" s="19" t="s">
        <v>43</v>
      </c>
      <c r="D557" s="6">
        <f>(F557*1.699)</f>
        <v>2088.6219854242004</v>
      </c>
      <c r="E557" s="6">
        <f>D557/1.273</f>
        <v>1640.7085510009431</v>
      </c>
      <c r="F557" s="6">
        <f>$F$264*G557/100</f>
        <v>1229.3242998376693</v>
      </c>
      <c r="G557" s="6">
        <f>I557*1.757</f>
        <v>664.49962153387526</v>
      </c>
      <c r="I557" s="6">
        <f>L557*($S$1/100)</f>
        <v>378.20126439036727</v>
      </c>
      <c r="J557" s="89">
        <v>4.4000000000000004</v>
      </c>
      <c r="K557" s="9">
        <f>AVERAGE(J546:J557)</f>
        <v>5.0667365478686213</v>
      </c>
      <c r="L557" s="38">
        <v>173.1</v>
      </c>
      <c r="M557" s="56">
        <v>4.4000000000000004</v>
      </c>
      <c r="P557" s="78">
        <f t="shared" si="269"/>
        <v>91.976620616365565</v>
      </c>
      <c r="Q557" s="78">
        <v>4.3399638336347079</v>
      </c>
      <c r="AC557" s="3"/>
    </row>
    <row r="558" spans="2:29">
      <c r="C558" s="19" t="s">
        <v>44</v>
      </c>
      <c r="D558" s="6">
        <f>(F558*1.699)</f>
        <v>2098.2747733406609</v>
      </c>
      <c r="E558" s="6">
        <f>D558/1.273</f>
        <v>1648.2912594977699</v>
      </c>
      <c r="F558" s="6">
        <f>$F$264*G558/100</f>
        <v>1235.0057524076874</v>
      </c>
      <c r="G558" s="6">
        <f>I558*1.757</f>
        <v>667.5706769771283</v>
      </c>
      <c r="I558" s="6">
        <f>L558*($S$1/100)</f>
        <v>379.94916162614021</v>
      </c>
      <c r="J558" s="89">
        <v>4.5999999999999996</v>
      </c>
      <c r="K558" s="9"/>
      <c r="L558" s="38">
        <v>173.9</v>
      </c>
      <c r="M558" s="56">
        <v>4.5999999999999996</v>
      </c>
      <c r="P558" s="78">
        <f t="shared" si="269"/>
        <v>92.401700318809787</v>
      </c>
      <c r="Q558" s="78">
        <v>4.6329723225030151</v>
      </c>
      <c r="AC558" s="3"/>
    </row>
    <row r="559" spans="2:29">
      <c r="C559" s="19" t="s">
        <v>45</v>
      </c>
      <c r="D559" s="6">
        <f t="shared" ref="D559:D568" si="270">(F559*1.699)</f>
        <v>2105.5143642780063</v>
      </c>
      <c r="E559" s="6">
        <f t="shared" ref="E559:E568" si="271">D559/1.273</f>
        <v>1653.9782908703899</v>
      </c>
      <c r="F559" s="6">
        <f t="shared" ref="F559:F568" si="272">$F$264*G559/100</f>
        <v>1239.2668418352009</v>
      </c>
      <c r="G559" s="6">
        <f t="shared" ref="G559:G568" si="273">I559*1.757</f>
        <v>669.87396855956808</v>
      </c>
      <c r="I559" s="6">
        <f t="shared" ref="I559:I568" si="274">L559*($S$1/100)</f>
        <v>381.26008455296989</v>
      </c>
      <c r="J559" s="89">
        <v>4.4000000000000004</v>
      </c>
      <c r="K559" s="9"/>
      <c r="L559" s="38">
        <v>174.5</v>
      </c>
      <c r="M559" s="56">
        <v>4.4000000000000004</v>
      </c>
      <c r="P559" s="78">
        <f t="shared" si="269"/>
        <v>92.720510095642936</v>
      </c>
      <c r="Q559" s="78">
        <v>4.4284859365649298</v>
      </c>
      <c r="AC559" s="3"/>
    </row>
    <row r="560" spans="2:29">
      <c r="C560" s="19" t="s">
        <v>46</v>
      </c>
      <c r="D560" s="6">
        <f t="shared" si="270"/>
        <v>2122.4067431318131</v>
      </c>
      <c r="E560" s="6">
        <f t="shared" si="271"/>
        <v>1667.2480307398375</v>
      </c>
      <c r="F560" s="6">
        <f t="shared" si="272"/>
        <v>1249.2093838327328</v>
      </c>
      <c r="G560" s="6">
        <f t="shared" si="273"/>
        <v>675.24831558526091</v>
      </c>
      <c r="I560" s="6">
        <f t="shared" si="274"/>
        <v>384.31890471557256</v>
      </c>
      <c r="J560" s="89">
        <v>4.5</v>
      </c>
      <c r="K560" s="9"/>
      <c r="L560" s="38">
        <v>175.9</v>
      </c>
      <c r="M560" s="56">
        <v>4.5</v>
      </c>
      <c r="P560" s="78">
        <f t="shared" si="269"/>
        <v>93.464399574920307</v>
      </c>
      <c r="Q560" s="78">
        <v>4.5778834720570982</v>
      </c>
      <c r="AC560" s="3"/>
    </row>
    <row r="561" spans="2:29">
      <c r="C561" s="19" t="s">
        <v>47</v>
      </c>
      <c r="D561" s="6">
        <f t="shared" si="270"/>
        <v>2127.2331370900433</v>
      </c>
      <c r="E561" s="6">
        <f t="shared" si="271"/>
        <v>1671.039384988251</v>
      </c>
      <c r="F561" s="6">
        <f t="shared" si="272"/>
        <v>1252.0501101177417</v>
      </c>
      <c r="G561" s="6">
        <f t="shared" si="273"/>
        <v>676.78384330688743</v>
      </c>
      <c r="I561" s="6">
        <f t="shared" si="274"/>
        <v>385.19285333345903</v>
      </c>
      <c r="J561" s="89">
        <v>4.5</v>
      </c>
      <c r="K561" s="9"/>
      <c r="L561" s="38">
        <v>176.3</v>
      </c>
      <c r="M561" s="56">
        <v>4.5</v>
      </c>
      <c r="P561" s="78">
        <f t="shared" si="269"/>
        <v>93.676939426142411</v>
      </c>
      <c r="Q561" s="78">
        <v>4.5050385299348017</v>
      </c>
      <c r="AC561" s="3"/>
    </row>
    <row r="562" spans="2:29">
      <c r="C562" s="19" t="s">
        <v>48</v>
      </c>
      <c r="D562" s="6">
        <f t="shared" si="270"/>
        <v>2133.2661295378316</v>
      </c>
      <c r="E562" s="6">
        <f t="shared" si="271"/>
        <v>1675.7785777987681</v>
      </c>
      <c r="F562" s="6">
        <f t="shared" si="272"/>
        <v>1255.6010179740033</v>
      </c>
      <c r="G562" s="6">
        <f t="shared" si="273"/>
        <v>678.70325295892064</v>
      </c>
      <c r="I562" s="6">
        <f t="shared" si="274"/>
        <v>386.28528910581713</v>
      </c>
      <c r="J562" s="89">
        <v>4.5999999999999996</v>
      </c>
      <c r="K562" s="9"/>
      <c r="L562" s="38">
        <v>176.8</v>
      </c>
      <c r="M562" s="56">
        <v>4.5999999999999996</v>
      </c>
      <c r="P562" s="78">
        <f t="shared" si="269"/>
        <v>93.942614240170045</v>
      </c>
      <c r="Q562" s="78">
        <v>4.5535186280307505</v>
      </c>
      <c r="AC562" s="3"/>
    </row>
    <row r="563" spans="2:29">
      <c r="C563" s="19" t="s">
        <v>49</v>
      </c>
      <c r="D563" s="6">
        <f t="shared" si="270"/>
        <v>2135.6793265169467</v>
      </c>
      <c r="E563" s="6">
        <f t="shared" si="271"/>
        <v>1677.6742549229748</v>
      </c>
      <c r="F563" s="6">
        <f t="shared" si="272"/>
        <v>1257.0213811165077</v>
      </c>
      <c r="G563" s="6">
        <f t="shared" si="273"/>
        <v>679.4710168197339</v>
      </c>
      <c r="I563" s="6">
        <f t="shared" si="274"/>
        <v>386.72226341476033</v>
      </c>
      <c r="J563" s="89">
        <v>4.5</v>
      </c>
      <c r="K563" s="9"/>
      <c r="L563" s="38">
        <v>177</v>
      </c>
      <c r="M563" s="56">
        <v>4.5</v>
      </c>
      <c r="P563" s="78">
        <f t="shared" si="269"/>
        <v>94.048884165781089</v>
      </c>
      <c r="Q563" s="78">
        <v>4.4864226682408415</v>
      </c>
      <c r="AC563" s="3"/>
    </row>
    <row r="564" spans="2:29">
      <c r="C564" s="19" t="s">
        <v>50</v>
      </c>
      <c r="D564" s="6">
        <f t="shared" si="270"/>
        <v>2141.7123189647345</v>
      </c>
      <c r="E564" s="6">
        <f t="shared" si="271"/>
        <v>1682.4134477334915</v>
      </c>
      <c r="F564" s="6">
        <f t="shared" si="272"/>
        <v>1260.572288972769</v>
      </c>
      <c r="G564" s="6">
        <f t="shared" si="273"/>
        <v>681.390426471767</v>
      </c>
      <c r="I564" s="6">
        <f t="shared" si="274"/>
        <v>387.81469918711838</v>
      </c>
      <c r="J564" s="89">
        <v>4.5999999999999996</v>
      </c>
      <c r="K564" s="9"/>
      <c r="L564" s="38">
        <v>177.5</v>
      </c>
      <c r="M564" s="56">
        <v>4.5999999999999996</v>
      </c>
      <c r="P564" s="78">
        <f t="shared" si="269"/>
        <v>94.314558979808709</v>
      </c>
      <c r="Q564" s="78">
        <v>4.5347467608951586</v>
      </c>
      <c r="AC564" s="3"/>
    </row>
    <row r="565" spans="2:29">
      <c r="C565" s="19" t="s">
        <v>51</v>
      </c>
      <c r="D565" s="6">
        <f t="shared" si="270"/>
        <v>2145.3321144334072</v>
      </c>
      <c r="E565" s="6">
        <f t="shared" si="271"/>
        <v>1685.2569634198017</v>
      </c>
      <c r="F565" s="6">
        <f t="shared" si="272"/>
        <v>1262.7028336865258</v>
      </c>
      <c r="G565" s="6">
        <f t="shared" si="273"/>
        <v>682.54207226298695</v>
      </c>
      <c r="I565" s="6">
        <f t="shared" si="274"/>
        <v>388.47016065053327</v>
      </c>
      <c r="J565" s="89">
        <v>4.5</v>
      </c>
      <c r="K565" s="9"/>
      <c r="L565" s="38">
        <v>177.8</v>
      </c>
      <c r="M565" s="56">
        <v>4.5</v>
      </c>
      <c r="P565" s="78">
        <f t="shared" si="269"/>
        <v>94.473963868225312</v>
      </c>
      <c r="Q565" s="78">
        <v>4.4653349001175346</v>
      </c>
      <c r="AC565" s="3"/>
    </row>
    <row r="566" spans="2:29">
      <c r="C566" s="19" t="s">
        <v>52</v>
      </c>
      <c r="D566" s="6">
        <f t="shared" si="270"/>
        <v>2147.7453114125224</v>
      </c>
      <c r="E566" s="6">
        <f t="shared" si="271"/>
        <v>1687.1526405440084</v>
      </c>
      <c r="F566" s="6">
        <f t="shared" si="272"/>
        <v>1264.1231968290301</v>
      </c>
      <c r="G566" s="6">
        <f t="shared" si="273"/>
        <v>683.3098361238001</v>
      </c>
      <c r="I566" s="6">
        <f t="shared" si="274"/>
        <v>388.90713495947648</v>
      </c>
      <c r="J566" s="89">
        <v>4.3</v>
      </c>
      <c r="K566" s="9"/>
      <c r="L566" s="38">
        <v>178</v>
      </c>
      <c r="M566" s="56">
        <v>4.3</v>
      </c>
      <c r="P566" s="78">
        <f t="shared" si="269"/>
        <v>94.580233793836356</v>
      </c>
      <c r="Q566" s="78">
        <v>4.3376318874560615</v>
      </c>
      <c r="AC566" s="3"/>
    </row>
    <row r="567" spans="2:29">
      <c r="C567" s="19" t="s">
        <v>53</v>
      </c>
      <c r="D567" s="6">
        <f t="shared" si="270"/>
        <v>2153.7783038603106</v>
      </c>
      <c r="E567" s="6">
        <f t="shared" si="271"/>
        <v>1691.8918333545253</v>
      </c>
      <c r="F567" s="6">
        <f t="shared" si="272"/>
        <v>1267.6741046852917</v>
      </c>
      <c r="G567" s="6">
        <f t="shared" si="273"/>
        <v>685.22924577583331</v>
      </c>
      <c r="I567" s="6">
        <f t="shared" si="274"/>
        <v>389.99957073183458</v>
      </c>
      <c r="J567" s="89">
        <v>4.3</v>
      </c>
      <c r="K567" s="9"/>
      <c r="L567" s="38">
        <v>178.5</v>
      </c>
      <c r="M567" s="56">
        <v>4.3</v>
      </c>
      <c r="P567" s="78">
        <f t="shared" si="269"/>
        <v>94.845908607863976</v>
      </c>
      <c r="Q567" s="78">
        <v>4.264018691588789</v>
      </c>
      <c r="AC567" s="3"/>
    </row>
    <row r="568" spans="2:29">
      <c r="C568" s="19" t="s">
        <v>54</v>
      </c>
      <c r="D568" s="6">
        <f t="shared" si="270"/>
        <v>2148.9519099020799</v>
      </c>
      <c r="E568" s="6">
        <f t="shared" si="271"/>
        <v>1688.1004791061116</v>
      </c>
      <c r="F568" s="6">
        <f t="shared" si="272"/>
        <v>1264.8333784002823</v>
      </c>
      <c r="G568" s="6">
        <f t="shared" si="273"/>
        <v>683.69371805420667</v>
      </c>
      <c r="I568" s="6">
        <f t="shared" si="274"/>
        <v>389.12562211394805</v>
      </c>
      <c r="J568" s="89">
        <v>3.8</v>
      </c>
      <c r="K568" s="9"/>
      <c r="L568" s="38">
        <v>178.1</v>
      </c>
      <c r="M568" s="56">
        <v>3.8</v>
      </c>
      <c r="P568" s="78">
        <f t="shared" si="269"/>
        <v>94.633368756641872</v>
      </c>
      <c r="Q568" s="78">
        <v>3.727431566686068</v>
      </c>
      <c r="AC568" s="3"/>
    </row>
    <row r="569" spans="2:29">
      <c r="C569" s="19"/>
      <c r="D569" s="6"/>
      <c r="E569" s="6"/>
      <c r="F569" s="6"/>
      <c r="G569" s="6"/>
      <c r="I569" s="6"/>
      <c r="J569" s="89"/>
      <c r="K569" s="9"/>
      <c r="L569" s="38"/>
      <c r="M569" s="56"/>
      <c r="AC569" s="3"/>
    </row>
    <row r="570" spans="2:29">
      <c r="C570" s="19"/>
      <c r="D570" s="6"/>
      <c r="E570" s="6"/>
      <c r="F570" s="6"/>
      <c r="G570" s="6"/>
      <c r="I570" s="6"/>
      <c r="J570" s="89"/>
      <c r="K570" s="9"/>
      <c r="L570" s="38"/>
      <c r="M570" s="56"/>
      <c r="AC570" s="3"/>
    </row>
    <row r="571" spans="2:29">
      <c r="B571" s="26">
        <v>2015</v>
      </c>
      <c r="C571" s="19" t="s">
        <v>43</v>
      </c>
      <c r="D571" s="6">
        <f t="shared" ref="D571:D598" si="275">(F571*1.699)</f>
        <v>2165.8442887558867</v>
      </c>
      <c r="E571" s="6">
        <f t="shared" ref="E571:E598" si="276">D571/1.273</f>
        <v>1701.3702189755593</v>
      </c>
      <c r="F571" s="6">
        <f t="shared" ref="F571:F598" si="277">$F$264*G571/100</f>
        <v>1274.7759203978144</v>
      </c>
      <c r="G571" s="6">
        <f t="shared" ref="G571:G598" si="278">I571*1.757</f>
        <v>689.06806507989961</v>
      </c>
      <c r="I571" s="6">
        <f t="shared" ref="I571:I598" si="279">L571*($S$1/100)</f>
        <v>392.18444227655073</v>
      </c>
      <c r="J571" s="89">
        <v>3.6</v>
      </c>
      <c r="K571" s="9">
        <f>AVERAGE(J560:J571)</f>
        <v>4.32</v>
      </c>
      <c r="L571" s="38">
        <v>179.5</v>
      </c>
      <c r="M571" s="56">
        <v>3.6</v>
      </c>
      <c r="P571" s="78">
        <f t="shared" si="269"/>
        <v>95.377258235919243</v>
      </c>
      <c r="Q571" s="78">
        <v>3.697284806470269</v>
      </c>
      <c r="AC571" s="3"/>
    </row>
    <row r="572" spans="2:29">
      <c r="C572" s="19" t="s">
        <v>44</v>
      </c>
      <c r="D572" s="6">
        <f t="shared" si="275"/>
        <v>2157.3980993289833</v>
      </c>
      <c r="E572" s="6">
        <f t="shared" si="276"/>
        <v>1694.7353490408354</v>
      </c>
      <c r="F572" s="6">
        <f t="shared" si="277"/>
        <v>1269.8046493990485</v>
      </c>
      <c r="G572" s="6">
        <f t="shared" si="278"/>
        <v>686.38089156705314</v>
      </c>
      <c r="I572" s="6">
        <f t="shared" si="279"/>
        <v>390.65503219524942</v>
      </c>
      <c r="J572" s="89">
        <v>2.8</v>
      </c>
      <c r="K572" s="9"/>
      <c r="L572" s="38">
        <v>178.8</v>
      </c>
      <c r="M572" s="56">
        <v>2.8</v>
      </c>
      <c r="P572" s="78">
        <f t="shared" si="269"/>
        <v>95.005313496280564</v>
      </c>
      <c r="Q572" s="78">
        <v>2.8177113283496258</v>
      </c>
      <c r="AC572" s="3"/>
    </row>
    <row r="573" spans="2:29">
      <c r="C573" s="19" t="s">
        <v>45</v>
      </c>
      <c r="D573" s="6">
        <f t="shared" si="275"/>
        <v>2164.6376902663287</v>
      </c>
      <c r="E573" s="6">
        <f t="shared" si="276"/>
        <v>1700.4223804134556</v>
      </c>
      <c r="F573" s="6">
        <f t="shared" si="277"/>
        <v>1274.0657388265618</v>
      </c>
      <c r="G573" s="6">
        <f t="shared" si="278"/>
        <v>688.68418314949292</v>
      </c>
      <c r="I573" s="6">
        <f t="shared" si="279"/>
        <v>391.96595512207909</v>
      </c>
      <c r="J573" s="89">
        <v>2.8</v>
      </c>
      <c r="K573" s="9"/>
      <c r="L573" s="38">
        <v>179.4</v>
      </c>
      <c r="M573" s="56">
        <v>2.8</v>
      </c>
      <c r="P573" s="78">
        <f t="shared" si="269"/>
        <v>95.324123273113713</v>
      </c>
      <c r="Q573" s="78">
        <v>2.8080229226361109</v>
      </c>
      <c r="AB573">
        <v>100000</v>
      </c>
      <c r="AC573" s="3"/>
    </row>
    <row r="574" spans="2:29">
      <c r="C574" s="57" t="s">
        <v>46</v>
      </c>
      <c r="D574" s="9">
        <f t="shared" si="275"/>
        <v>2187.5630615679233</v>
      </c>
      <c r="E574" s="9">
        <f t="shared" si="276"/>
        <v>1718.4313130934199</v>
      </c>
      <c r="F574" s="9">
        <f t="shared" si="277"/>
        <v>1287.5591886803552</v>
      </c>
      <c r="G574" s="9">
        <f t="shared" si="278"/>
        <v>695.97793982721896</v>
      </c>
      <c r="H574" s="10"/>
      <c r="I574" s="9">
        <f t="shared" si="279"/>
        <v>396.11721105703981</v>
      </c>
      <c r="J574" s="89">
        <v>3.1</v>
      </c>
      <c r="K574" s="9"/>
      <c r="L574" s="38">
        <v>181.3</v>
      </c>
      <c r="M574" s="56">
        <v>3.1</v>
      </c>
      <c r="P574" s="78">
        <f t="shared" si="269"/>
        <v>96.333687566418718</v>
      </c>
      <c r="Q574" s="78">
        <v>3.0699260943717999</v>
      </c>
      <c r="AB574">
        <v>1000000</v>
      </c>
      <c r="AC574" s="3"/>
    </row>
    <row r="575" spans="2:29">
      <c r="C575" s="57" t="s">
        <v>47</v>
      </c>
      <c r="D575" s="9">
        <f>(F575*1.699)</f>
        <v>2191.182857036596</v>
      </c>
      <c r="E575" s="9">
        <f t="shared" si="276"/>
        <v>1721.2748287797299</v>
      </c>
      <c r="F575" s="9">
        <f t="shared" si="277"/>
        <v>1289.6897333941117</v>
      </c>
      <c r="G575" s="9">
        <f t="shared" si="278"/>
        <v>697.1295856184388</v>
      </c>
      <c r="H575" s="10"/>
      <c r="I575" s="9">
        <f t="shared" si="279"/>
        <v>396.77267252045465</v>
      </c>
      <c r="J575" s="89">
        <v>3</v>
      </c>
      <c r="K575" s="9"/>
      <c r="L575" s="38">
        <v>181.6</v>
      </c>
      <c r="M575" s="56">
        <v>3</v>
      </c>
      <c r="P575" s="78">
        <f t="shared" si="269"/>
        <v>96.493092454835278</v>
      </c>
      <c r="Q575" s="78">
        <v>3.0062393647192209</v>
      </c>
      <c r="AB575">
        <v>900000</v>
      </c>
      <c r="AC575" s="3"/>
    </row>
    <row r="576" spans="2:29">
      <c r="C576" s="19" t="s">
        <v>48</v>
      </c>
      <c r="D576" s="6">
        <f t="shared" si="275"/>
        <v>2199.6290464634994</v>
      </c>
      <c r="E576" s="6">
        <f t="shared" si="276"/>
        <v>1727.9096987144537</v>
      </c>
      <c r="F576" s="6">
        <f t="shared" si="277"/>
        <v>1294.6610043928779</v>
      </c>
      <c r="G576" s="6">
        <f>I576*1.757</f>
        <v>699.81675913128527</v>
      </c>
      <c r="I576" s="6">
        <f t="shared" si="279"/>
        <v>398.30208260175601</v>
      </c>
      <c r="J576" s="89">
        <v>3.1</v>
      </c>
      <c r="K576" s="9"/>
      <c r="L576" s="38">
        <v>182.3</v>
      </c>
      <c r="M576" s="56">
        <v>3</v>
      </c>
      <c r="P576" s="78">
        <f t="shared" si="269"/>
        <v>96.865037194473985</v>
      </c>
      <c r="Q576" s="78">
        <v>3.1108597285067985</v>
      </c>
      <c r="AC576" s="3"/>
    </row>
    <row r="577" spans="2:29">
      <c r="C577" s="19" t="s">
        <v>49</v>
      </c>
      <c r="D577" s="6">
        <f t="shared" si="275"/>
        <v>2202.0422434426146</v>
      </c>
      <c r="E577" s="6">
        <f t="shared" si="276"/>
        <v>1729.8053758386604</v>
      </c>
      <c r="F577" s="6">
        <f t="shared" si="277"/>
        <v>1296.0813675353822</v>
      </c>
      <c r="G577" s="6">
        <f t="shared" si="278"/>
        <v>700.58452299209853</v>
      </c>
      <c r="I577" s="6">
        <f t="shared" si="279"/>
        <v>398.73905691069922</v>
      </c>
      <c r="J577" s="89">
        <v>3.1</v>
      </c>
      <c r="K577" s="9"/>
      <c r="L577" s="38">
        <v>182.5</v>
      </c>
      <c r="M577" s="56">
        <v>3.1</v>
      </c>
      <c r="P577" s="78">
        <f t="shared" si="269"/>
        <v>96.971307120085029</v>
      </c>
      <c r="Q577" s="78">
        <v>3.1073446327683607</v>
      </c>
      <c r="T577">
        <f>185/76.3</f>
        <v>2.4246395806028835</v>
      </c>
      <c r="AB577">
        <f>G575*T577</f>
        <v>1690.2879860997534</v>
      </c>
      <c r="AC577" s="3"/>
    </row>
    <row r="578" spans="2:29">
      <c r="C578" s="19" t="s">
        <v>50</v>
      </c>
      <c r="D578" s="6">
        <f t="shared" si="275"/>
        <v>2205.6620389112873</v>
      </c>
      <c r="E578" s="6">
        <f t="shared" si="276"/>
        <v>1732.6488915249704</v>
      </c>
      <c r="F578" s="6">
        <f t="shared" si="277"/>
        <v>1298.211912249139</v>
      </c>
      <c r="G578" s="6">
        <f t="shared" si="278"/>
        <v>701.73616878331836</v>
      </c>
      <c r="I578" s="6">
        <f t="shared" si="279"/>
        <v>399.39451837411406</v>
      </c>
      <c r="J578" s="89">
        <v>3</v>
      </c>
      <c r="K578" s="9"/>
      <c r="L578" s="38">
        <v>182.8</v>
      </c>
      <c r="M578" s="56">
        <v>3</v>
      </c>
      <c r="P578" s="78">
        <f t="shared" si="269"/>
        <v>97.130712008501604</v>
      </c>
      <c r="Q578" s="78">
        <v>2.9859154929577691</v>
      </c>
      <c r="AB578">
        <v>530.79999999999995</v>
      </c>
      <c r="AC578" s="3"/>
    </row>
    <row r="579" spans="2:29">
      <c r="C579" s="19" t="s">
        <v>51</v>
      </c>
      <c r="D579" s="6">
        <f t="shared" si="275"/>
        <v>2209.2818343799599</v>
      </c>
      <c r="E579" s="6">
        <f t="shared" si="276"/>
        <v>1735.4924072112806</v>
      </c>
      <c r="F579" s="6">
        <f t="shared" si="277"/>
        <v>1300.3424569628958</v>
      </c>
      <c r="G579" s="6">
        <f t="shared" si="278"/>
        <v>702.8878145745382</v>
      </c>
      <c r="I579" s="6">
        <f t="shared" si="279"/>
        <v>400.04997983752889</v>
      </c>
      <c r="J579" s="89">
        <v>2.9</v>
      </c>
      <c r="K579" s="9"/>
      <c r="L579" s="38">
        <v>183.1</v>
      </c>
      <c r="M579" s="56">
        <v>2.9</v>
      </c>
      <c r="P579" s="78">
        <f t="shared" si="269"/>
        <v>97.290116896918178</v>
      </c>
      <c r="Q579" s="78">
        <v>2.9808773903261976</v>
      </c>
      <c r="AB579">
        <f>((AB577/AB578)-1)*100</f>
        <v>218.44159496981041</v>
      </c>
      <c r="AC579" s="3"/>
    </row>
    <row r="580" spans="2:29">
      <c r="C580" s="19" t="s">
        <v>52</v>
      </c>
      <c r="D580" s="6">
        <f t="shared" si="275"/>
        <v>2215.3148268277478</v>
      </c>
      <c r="E580" s="6">
        <f t="shared" si="276"/>
        <v>1740.2316000217972</v>
      </c>
      <c r="F580" s="6">
        <f t="shared" si="277"/>
        <v>1303.8933648191569</v>
      </c>
      <c r="G580" s="6">
        <f t="shared" si="278"/>
        <v>704.80722422657129</v>
      </c>
      <c r="I580" s="6">
        <f t="shared" si="279"/>
        <v>401.14241560988694</v>
      </c>
      <c r="J580" s="89">
        <v>3.1</v>
      </c>
      <c r="K580" s="9"/>
      <c r="L580" s="38">
        <v>183.6</v>
      </c>
      <c r="M580" s="56">
        <v>3.1</v>
      </c>
      <c r="P580" s="78">
        <f t="shared" si="269"/>
        <v>97.555791710945812</v>
      </c>
      <c r="Q580" s="78">
        <v>3.1460674157303359</v>
      </c>
      <c r="AC580" s="3"/>
    </row>
    <row r="581" spans="2:29">
      <c r="C581" s="19" t="s">
        <v>53</v>
      </c>
      <c r="D581" s="6">
        <f t="shared" si="275"/>
        <v>2216.5214253173053</v>
      </c>
      <c r="E581" s="6">
        <f t="shared" si="276"/>
        <v>1741.1794385839007</v>
      </c>
      <c r="F581" s="6">
        <f t="shared" si="277"/>
        <v>1304.6035463904093</v>
      </c>
      <c r="G581" s="6">
        <f t="shared" si="278"/>
        <v>705.19110615697798</v>
      </c>
      <c r="I581" s="6">
        <f t="shared" si="279"/>
        <v>401.36090276435857</v>
      </c>
      <c r="J581" s="89">
        <v>2.9</v>
      </c>
      <c r="K581" s="9"/>
      <c r="L581" s="38">
        <v>183.7</v>
      </c>
      <c r="M581" s="56">
        <v>2.9</v>
      </c>
      <c r="P581" s="78">
        <f t="shared" si="269"/>
        <v>97.608926673751327</v>
      </c>
      <c r="Q581" s="78">
        <v>2.9131652661064322</v>
      </c>
      <c r="AC581" s="3"/>
    </row>
    <row r="582" spans="2:29">
      <c r="C582" s="19" t="s">
        <v>54</v>
      </c>
      <c r="D582" s="6">
        <f>(F582*1.699)</f>
        <v>2215.3148268277478</v>
      </c>
      <c r="E582" s="6">
        <f t="shared" si="276"/>
        <v>1740.2316000217972</v>
      </c>
      <c r="F582" s="6">
        <f t="shared" si="277"/>
        <v>1303.8933648191569</v>
      </c>
      <c r="G582" s="6">
        <f t="shared" si="278"/>
        <v>704.80722422657129</v>
      </c>
      <c r="I582" s="6">
        <f t="shared" si="279"/>
        <v>401.14241560988694</v>
      </c>
      <c r="J582" s="89">
        <v>3.1</v>
      </c>
      <c r="K582" s="9"/>
      <c r="L582" s="38">
        <v>183.6</v>
      </c>
      <c r="M582" s="56">
        <v>3.1</v>
      </c>
      <c r="P582" s="78">
        <f t="shared" si="269"/>
        <v>97.555791710945812</v>
      </c>
      <c r="Q582" s="78">
        <v>3.0881527231892303</v>
      </c>
      <c r="T582">
        <v>218.4</v>
      </c>
      <c r="AC582" s="3"/>
    </row>
    <row r="583" spans="2:29">
      <c r="C583" s="19"/>
      <c r="D583" s="6"/>
      <c r="E583" s="6"/>
      <c r="F583" s="6"/>
      <c r="G583" s="6"/>
      <c r="I583" s="6"/>
      <c r="J583" s="89"/>
      <c r="K583" s="9"/>
      <c r="L583" s="38"/>
      <c r="M583" s="56"/>
      <c r="AC583" s="3"/>
    </row>
    <row r="584" spans="2:29">
      <c r="B584" s="26">
        <v>2016</v>
      </c>
      <c r="C584" s="19" t="s">
        <v>43</v>
      </c>
      <c r="D584" s="6">
        <f t="shared" si="275"/>
        <v>2223.7610162546512</v>
      </c>
      <c r="E584" s="6">
        <f t="shared" si="276"/>
        <v>1746.8664699565211</v>
      </c>
      <c r="F584" s="6">
        <f t="shared" si="277"/>
        <v>1308.8646358179228</v>
      </c>
      <c r="G584" s="6">
        <f t="shared" si="278"/>
        <v>707.49439773941776</v>
      </c>
      <c r="I584" s="6">
        <f t="shared" si="279"/>
        <v>402.6718256911883</v>
      </c>
      <c r="J584" s="89">
        <v>2.7</v>
      </c>
      <c r="K584" s="9"/>
      <c r="L584" s="38">
        <v>184.3</v>
      </c>
      <c r="M584" s="56">
        <v>2.7</v>
      </c>
      <c r="P584" s="78">
        <f t="shared" si="269"/>
        <v>97.927736450584504</v>
      </c>
      <c r="Q584" s="78">
        <v>2.7</v>
      </c>
      <c r="AC584" s="3"/>
    </row>
    <row r="585" spans="2:29">
      <c r="C585" s="19" t="s">
        <v>44</v>
      </c>
      <c r="D585" s="6">
        <f t="shared" si="275"/>
        <v>2222.5544177650931</v>
      </c>
      <c r="E585" s="6">
        <f t="shared" si="276"/>
        <v>1745.9186313944174</v>
      </c>
      <c r="F585" s="6">
        <f t="shared" si="277"/>
        <v>1308.1544542466704</v>
      </c>
      <c r="G585" s="6">
        <f t="shared" si="278"/>
        <v>707.11051580901108</v>
      </c>
      <c r="I585" s="6">
        <f t="shared" si="279"/>
        <v>402.45333853671661</v>
      </c>
      <c r="J585" s="89">
        <v>2.9</v>
      </c>
      <c r="L585" s="38">
        <v>184.2</v>
      </c>
      <c r="M585" s="56">
        <v>2.9</v>
      </c>
      <c r="P585" s="78">
        <f t="shared" si="269"/>
        <v>97.874601487778961</v>
      </c>
      <c r="Q585" s="78">
        <v>2.9</v>
      </c>
      <c r="AC585" s="3"/>
    </row>
    <row r="586" spans="2:29">
      <c r="C586" s="19" t="s">
        <v>45</v>
      </c>
      <c r="D586" s="6">
        <f t="shared" si="275"/>
        <v>2231.000607191997</v>
      </c>
      <c r="E586" s="6">
        <f t="shared" si="276"/>
        <v>1752.5535013291415</v>
      </c>
      <c r="F586" s="6">
        <f t="shared" si="277"/>
        <v>1313.1257252454366</v>
      </c>
      <c r="G586" s="6">
        <f t="shared" si="278"/>
        <v>709.79768932185755</v>
      </c>
      <c r="I586" s="6">
        <f t="shared" si="279"/>
        <v>403.98274861801798</v>
      </c>
      <c r="J586" s="89">
        <v>3</v>
      </c>
      <c r="L586" s="56">
        <v>184.9</v>
      </c>
      <c r="M586" s="56">
        <v>3</v>
      </c>
      <c r="P586" s="78">
        <f t="shared" si="269"/>
        <v>98.246546227417653</v>
      </c>
      <c r="Q586" s="78">
        <v>3</v>
      </c>
      <c r="AC586" s="3"/>
    </row>
    <row r="587" spans="2:29">
      <c r="C587" s="19" t="s">
        <v>46</v>
      </c>
      <c r="D587" s="6">
        <f t="shared" si="275"/>
        <v>2250.3061830249185</v>
      </c>
      <c r="E587" s="6">
        <f t="shared" si="276"/>
        <v>1767.7189183227954</v>
      </c>
      <c r="F587" s="6">
        <f t="shared" si="277"/>
        <v>1324.4886303854728</v>
      </c>
      <c r="G587" s="6">
        <f t="shared" si="278"/>
        <v>715.93980020836364</v>
      </c>
      <c r="I587" s="6">
        <f t="shared" si="279"/>
        <v>407.47854308956386</v>
      </c>
      <c r="J587" s="89">
        <v>2.8</v>
      </c>
      <c r="L587" s="56">
        <v>186.5</v>
      </c>
      <c r="M587" s="56">
        <v>2.8</v>
      </c>
      <c r="P587" s="78">
        <f t="shared" si="269"/>
        <v>99.096705632306055</v>
      </c>
      <c r="Q587" s="78">
        <v>2.8</v>
      </c>
      <c r="AC587" s="3"/>
    </row>
    <row r="588" spans="2:29" ht="16.5" thickBot="1">
      <c r="C588" s="19" t="s">
        <v>47</v>
      </c>
      <c r="D588" s="6">
        <f t="shared" si="275"/>
        <v>2252.7193800040332</v>
      </c>
      <c r="E588" s="6">
        <f t="shared" si="276"/>
        <v>1769.6145954470019</v>
      </c>
      <c r="F588" s="6">
        <f t="shared" si="277"/>
        <v>1325.9089935279771</v>
      </c>
      <c r="G588" s="6">
        <f t="shared" si="278"/>
        <v>716.7075640691769</v>
      </c>
      <c r="I588" s="6">
        <f t="shared" si="279"/>
        <v>407.91551739850706</v>
      </c>
      <c r="J588" s="89">
        <v>2.8</v>
      </c>
      <c r="L588" s="56">
        <v>186.7</v>
      </c>
      <c r="M588" s="56">
        <v>2.8</v>
      </c>
      <c r="P588" s="78">
        <f t="shared" si="269"/>
        <v>99.2029755579171</v>
      </c>
      <c r="Q588" s="78">
        <v>2.8</v>
      </c>
      <c r="AC588" s="3"/>
    </row>
    <row r="589" spans="2:29" ht="16.5" thickBot="1">
      <c r="C589" s="19" t="s">
        <v>48</v>
      </c>
      <c r="D589" s="6">
        <f t="shared" si="275"/>
        <v>2257.5457739622643</v>
      </c>
      <c r="E589" s="6">
        <f t="shared" si="276"/>
        <v>1773.405949695416</v>
      </c>
      <c r="F589" s="6">
        <f t="shared" si="277"/>
        <v>1328.7497198129865</v>
      </c>
      <c r="G589" s="6">
        <f t="shared" si="278"/>
        <v>718.24309179080342</v>
      </c>
      <c r="I589" s="6">
        <f t="shared" si="279"/>
        <v>408.78946601639353</v>
      </c>
      <c r="J589" s="89">
        <v>2.7</v>
      </c>
      <c r="L589" s="56">
        <v>187.1</v>
      </c>
      <c r="M589" s="56">
        <v>2.7</v>
      </c>
      <c r="P589" s="78">
        <f t="shared" si="269"/>
        <v>99.415515409139218</v>
      </c>
      <c r="Q589" s="78">
        <v>2.7</v>
      </c>
      <c r="S589" s="58">
        <v>1670.8</v>
      </c>
      <c r="T589" s="59">
        <v>1664.3</v>
      </c>
      <c r="AC589" s="3"/>
    </row>
    <row r="590" spans="2:29">
      <c r="C590" s="19" t="s">
        <v>49</v>
      </c>
      <c r="D590" s="6">
        <f t="shared" si="275"/>
        <v>2261.1655694309366</v>
      </c>
      <c r="E590" s="6">
        <f t="shared" si="276"/>
        <v>1776.2494653817257</v>
      </c>
      <c r="F590" s="6">
        <f t="shared" si="277"/>
        <v>1330.8802645267431</v>
      </c>
      <c r="G590" s="6">
        <f t="shared" si="278"/>
        <v>719.39473758202325</v>
      </c>
      <c r="I590" s="6">
        <f t="shared" si="279"/>
        <v>409.44492747980837</v>
      </c>
      <c r="J590" s="89">
        <v>2.7</v>
      </c>
      <c r="L590" s="56">
        <v>187.4</v>
      </c>
      <c r="M590" s="56">
        <v>2.7</v>
      </c>
      <c r="P590" s="78">
        <f t="shared" si="269"/>
        <v>99.574920297555806</v>
      </c>
      <c r="Q590" s="78">
        <v>2.7</v>
      </c>
      <c r="AC590" s="3"/>
    </row>
    <row r="591" spans="2:29">
      <c r="C591" s="19" t="s">
        <v>50</v>
      </c>
      <c r="D591" s="6">
        <f t="shared" si="275"/>
        <v>2264.7853648996092</v>
      </c>
      <c r="E591" s="6">
        <f t="shared" si="276"/>
        <v>1779.0929810680357</v>
      </c>
      <c r="F591" s="6">
        <f t="shared" si="277"/>
        <v>1333.0108092404998</v>
      </c>
      <c r="G591" s="6">
        <f t="shared" si="278"/>
        <v>720.54638337324309</v>
      </c>
      <c r="I591" s="6">
        <f t="shared" si="279"/>
        <v>410.10038894322321</v>
      </c>
      <c r="J591" s="89">
        <v>2.6</v>
      </c>
      <c r="L591" s="56">
        <v>187.7</v>
      </c>
      <c r="M591" s="56">
        <v>2.6</v>
      </c>
      <c r="P591" s="78">
        <f t="shared" si="269"/>
        <v>99.734325185972367</v>
      </c>
      <c r="Q591" s="78">
        <v>2.6</v>
      </c>
      <c r="T591">
        <f>((T589/S589)-1)*100</f>
        <v>-0.38903519272205367</v>
      </c>
      <c r="AC591" s="3"/>
    </row>
    <row r="592" spans="2:29">
      <c r="C592" s="19" t="s">
        <v>51</v>
      </c>
      <c r="D592" s="6">
        <f t="shared" si="275"/>
        <v>2270.8183573473971</v>
      </c>
      <c r="E592" s="6">
        <f t="shared" si="276"/>
        <v>1783.8321738785523</v>
      </c>
      <c r="F592" s="6">
        <f t="shared" si="277"/>
        <v>1336.561717096761</v>
      </c>
      <c r="G592" s="6">
        <f t="shared" si="278"/>
        <v>722.46579302527618</v>
      </c>
      <c r="I592" s="6">
        <f t="shared" si="279"/>
        <v>411.19282471558125</v>
      </c>
      <c r="J592" s="89">
        <v>2.8</v>
      </c>
      <c r="L592" s="56">
        <v>188.2</v>
      </c>
      <c r="M592" s="56">
        <v>2.8</v>
      </c>
      <c r="P592" s="78">
        <f t="shared" si="269"/>
        <v>100</v>
      </c>
      <c r="Q592" s="78">
        <v>2.8</v>
      </c>
      <c r="AC592" s="3"/>
    </row>
    <row r="593" spans="2:29">
      <c r="C593" s="19" t="s">
        <v>52</v>
      </c>
      <c r="D593" s="6">
        <f>(F593*1.699)</f>
        <v>2275.3599940620916</v>
      </c>
      <c r="E593" s="6">
        <f t="shared" si="276"/>
        <v>1787.3998382263094</v>
      </c>
      <c r="F593" s="6">
        <f>$F$264*G593/100</f>
        <v>1339.2348405309544</v>
      </c>
      <c r="G593" s="6">
        <f t="shared" si="278"/>
        <v>723.91072461132683</v>
      </c>
      <c r="I593" s="6">
        <f t="shared" si="279"/>
        <v>412.01521036501248</v>
      </c>
      <c r="J593" s="89">
        <v>2.7</v>
      </c>
      <c r="L593" s="56">
        <f>P593*($L$592/100)</f>
        <v>188.57640000000001</v>
      </c>
      <c r="M593" s="56">
        <v>2.7</v>
      </c>
      <c r="P593" s="78">
        <v>100.2</v>
      </c>
      <c r="Q593" s="78">
        <v>2.7</v>
      </c>
      <c r="AC593" s="3"/>
    </row>
    <row r="594" spans="2:29">
      <c r="C594" s="19" t="s">
        <v>53</v>
      </c>
      <c r="D594" s="6">
        <f t="shared" si="275"/>
        <v>2279.901630776787</v>
      </c>
      <c r="E594" s="6">
        <f t="shared" si="276"/>
        <v>1790.9675025740669</v>
      </c>
      <c r="F594" s="6">
        <f t="shared" si="277"/>
        <v>1341.9079639651484</v>
      </c>
      <c r="G594" s="6">
        <f t="shared" si="278"/>
        <v>725.35565619737747</v>
      </c>
      <c r="I594" s="6">
        <f t="shared" si="279"/>
        <v>412.83759601444365</v>
      </c>
      <c r="J594" s="89">
        <v>2.9</v>
      </c>
      <c r="L594" s="56">
        <f t="shared" ref="L594:L598" si="280">P594*($L$592/100)</f>
        <v>188.9528</v>
      </c>
      <c r="M594" s="56">
        <v>2.9</v>
      </c>
      <c r="P594" s="78">
        <v>100.4</v>
      </c>
      <c r="Q594" s="78">
        <v>2.9</v>
      </c>
    </row>
    <row r="595" spans="2:29">
      <c r="C595" s="19" t="s">
        <v>54</v>
      </c>
      <c r="D595" s="6">
        <f t="shared" si="275"/>
        <v>2282.1724491341338</v>
      </c>
      <c r="E595" s="6">
        <f t="shared" si="276"/>
        <v>1792.7513347479451</v>
      </c>
      <c r="F595" s="6">
        <f t="shared" si="277"/>
        <v>1343.2445256822448</v>
      </c>
      <c r="G595" s="6">
        <f t="shared" si="278"/>
        <v>726.07812199040268</v>
      </c>
      <c r="I595" s="6">
        <f t="shared" si="279"/>
        <v>413.2487888391592</v>
      </c>
      <c r="J595" s="89">
        <v>3</v>
      </c>
      <c r="L595" s="56">
        <f t="shared" si="280"/>
        <v>189.14099999999999</v>
      </c>
      <c r="M595" s="56">
        <v>3</v>
      </c>
      <c r="P595" s="78">
        <v>100.5</v>
      </c>
      <c r="Q595" s="78">
        <v>3</v>
      </c>
    </row>
    <row r="596" spans="2:29">
      <c r="C596" s="19"/>
      <c r="D596" s="6"/>
      <c r="E596" s="6"/>
      <c r="F596" s="6"/>
      <c r="G596" s="6"/>
      <c r="I596" s="6"/>
      <c r="L596" s="56"/>
    </row>
    <row r="597" spans="2:29">
      <c r="C597" s="19"/>
      <c r="D597" s="6"/>
      <c r="E597" s="6"/>
      <c r="F597" s="6"/>
      <c r="G597" s="6"/>
      <c r="I597" s="6"/>
      <c r="L597" s="56"/>
    </row>
    <row r="598" spans="2:29">
      <c r="B598" s="90">
        <v>2017</v>
      </c>
      <c r="C598" s="19" t="s">
        <v>43</v>
      </c>
      <c r="D598" s="6">
        <f t="shared" si="275"/>
        <v>2293.5265409208714</v>
      </c>
      <c r="E598" s="6">
        <f t="shared" si="276"/>
        <v>1801.6704956173382</v>
      </c>
      <c r="F598" s="6">
        <f t="shared" si="277"/>
        <v>1349.9273342677288</v>
      </c>
      <c r="G598" s="6">
        <f t="shared" si="278"/>
        <v>729.69045095552906</v>
      </c>
      <c r="I598" s="6">
        <f t="shared" si="279"/>
        <v>415.3047529627371</v>
      </c>
      <c r="J598" s="89">
        <v>3.1</v>
      </c>
      <c r="L598" s="56">
        <f t="shared" si="280"/>
        <v>190.08199999999999</v>
      </c>
      <c r="M598" s="56">
        <v>3.1</v>
      </c>
      <c r="P598" s="78">
        <v>101</v>
      </c>
      <c r="Q598" s="78">
        <v>3.1</v>
      </c>
    </row>
    <row r="599" spans="2:29">
      <c r="C599" s="19" t="s">
        <v>44</v>
      </c>
      <c r="D599" s="6">
        <f t="shared" ref="D599" si="281">(F599*1.699)</f>
        <v>2298.0681776355659</v>
      </c>
      <c r="E599" s="6">
        <f t="shared" ref="E599" si="282">D599/1.273</f>
        <v>1805.2381599650951</v>
      </c>
      <c r="F599" s="6">
        <f t="shared" ref="F599" si="283">$F$264*G599/100</f>
        <v>1352.6004577019223</v>
      </c>
      <c r="G599" s="6">
        <f t="shared" ref="G599" si="284">I599*1.757</f>
        <v>731.13538254157959</v>
      </c>
      <c r="I599" s="6">
        <f t="shared" ref="I599" si="285">L599*($S$1/100)</f>
        <v>416.12713861216827</v>
      </c>
      <c r="J599" s="89">
        <v>3.4</v>
      </c>
      <c r="L599" s="56">
        <f t="shared" ref="L599" si="286">P599*($L$592/100)</f>
        <v>190.45839999999998</v>
      </c>
      <c r="M599" s="56">
        <v>3.4</v>
      </c>
      <c r="P599" s="78">
        <v>101.2</v>
      </c>
      <c r="Q599" s="78">
        <v>3.4</v>
      </c>
    </row>
    <row r="600" spans="2:29">
      <c r="C600" s="19" t="s">
        <v>45</v>
      </c>
      <c r="D600" s="6">
        <f t="shared" ref="D600" si="287">(F600*1.699)</f>
        <v>2309.4222694223031</v>
      </c>
      <c r="E600" s="6">
        <f t="shared" ref="E600" si="288">D600/1.273</f>
        <v>1814.157320834488</v>
      </c>
      <c r="F600" s="6">
        <f t="shared" ref="F600" si="289">$F$264*G600/100</f>
        <v>1359.2832662874061</v>
      </c>
      <c r="G600" s="6">
        <f t="shared" ref="G600" si="290">I600*1.757</f>
        <v>734.74771150670597</v>
      </c>
      <c r="I600" s="6">
        <f t="shared" ref="I600" si="291">L600*($S$1/100)</f>
        <v>418.18310273574616</v>
      </c>
      <c r="J600" s="89">
        <v>3.5</v>
      </c>
      <c r="L600" s="56">
        <f t="shared" ref="L600" si="292">P600*($L$592/100)</f>
        <v>191.39939999999999</v>
      </c>
      <c r="M600" s="56">
        <v>3.5</v>
      </c>
      <c r="P600" s="78">
        <v>101.7</v>
      </c>
      <c r="Q600" s="78">
        <v>3.5</v>
      </c>
    </row>
    <row r="601" spans="2:29">
      <c r="C601" s="19" t="s">
        <v>46</v>
      </c>
      <c r="D601" s="6">
        <f t="shared" ref="D601" si="293">(F601*1.699)</f>
        <v>2327.588816281082</v>
      </c>
      <c r="E601" s="6">
        <f t="shared" ref="E601" si="294">D601/1.273</f>
        <v>1828.4279782255162</v>
      </c>
      <c r="F601" s="6">
        <f t="shared" ref="F601" si="295">$F$264*G601/100</f>
        <v>1369.9757600241801</v>
      </c>
      <c r="G601" s="6">
        <f t="shared" ref="G601" si="296">I601*1.757</f>
        <v>740.5274378509082</v>
      </c>
      <c r="I601" s="6">
        <f t="shared" ref="I601" si="297">L601*($S$1/100)</f>
        <v>421.47264533347084</v>
      </c>
      <c r="J601" s="89">
        <v>3.4</v>
      </c>
      <c r="L601" s="56">
        <f t="shared" ref="L601" si="298">P601*($L$592/100)</f>
        <v>192.905</v>
      </c>
      <c r="M601" s="56">
        <v>3.4</v>
      </c>
      <c r="P601" s="78">
        <v>102.5</v>
      </c>
      <c r="Q601" s="78">
        <v>3.4</v>
      </c>
    </row>
    <row r="602" spans="2:29">
      <c r="C602" s="19" t="s">
        <v>47</v>
      </c>
      <c r="D602" s="6">
        <f t="shared" ref="D602:D609" si="299">(F602*1.699)</f>
        <v>2332.130452995777</v>
      </c>
      <c r="E602" s="6">
        <f t="shared" ref="E602:E609" si="300">D602/1.273</f>
        <v>1831.9956425732735</v>
      </c>
      <c r="F602" s="6">
        <f t="shared" ref="F602:F609" si="301">$F$264*G602/100</f>
        <v>1372.6488834583736</v>
      </c>
      <c r="G602" s="6">
        <f t="shared" ref="G602:G609" si="302">I602*1.757</f>
        <v>741.97236943695873</v>
      </c>
      <c r="I602" s="6">
        <f t="shared" ref="I602:I609" si="303">L602*($S$1/100)</f>
        <v>422.29503098290201</v>
      </c>
      <c r="J602" s="89">
        <v>3.5</v>
      </c>
      <c r="L602" s="56">
        <f t="shared" ref="L602:L605" si="304">P602*($L$592/100)</f>
        <v>193.28139999999999</v>
      </c>
      <c r="M602" s="56">
        <v>3.5</v>
      </c>
      <c r="P602" s="78">
        <v>102.7</v>
      </c>
      <c r="Q602" s="78">
        <v>3.5</v>
      </c>
    </row>
    <row r="603" spans="2:29">
      <c r="C603" s="19" t="s">
        <v>48</v>
      </c>
      <c r="D603" s="6">
        <f t="shared" si="299"/>
        <v>2336.6720897104724</v>
      </c>
      <c r="E603" s="6">
        <f t="shared" si="300"/>
        <v>1835.563306921031</v>
      </c>
      <c r="F603" s="6">
        <f t="shared" si="301"/>
        <v>1375.3220068925675</v>
      </c>
      <c r="G603" s="6">
        <f t="shared" si="302"/>
        <v>743.41730102300937</v>
      </c>
      <c r="I603" s="6">
        <f t="shared" si="303"/>
        <v>423.11741663233317</v>
      </c>
      <c r="J603" s="89">
        <v>3.5</v>
      </c>
      <c r="L603" s="56">
        <f t="shared" si="304"/>
        <v>193.65780000000001</v>
      </c>
      <c r="M603" s="56">
        <v>3.5</v>
      </c>
      <c r="P603" s="78">
        <v>102.9</v>
      </c>
      <c r="Q603" s="78">
        <v>3.5</v>
      </c>
    </row>
    <row r="604" spans="2:29">
      <c r="C604" s="19" t="s">
        <v>49</v>
      </c>
      <c r="D604" s="6">
        <f t="shared" si="299"/>
        <v>2338.9429080678187</v>
      </c>
      <c r="E604" s="6">
        <f t="shared" si="300"/>
        <v>1837.3471390949087</v>
      </c>
      <c r="F604" s="6">
        <f t="shared" si="301"/>
        <v>1376.6585686096637</v>
      </c>
      <c r="G604" s="6">
        <f t="shared" si="302"/>
        <v>744.13976681603447</v>
      </c>
      <c r="I604" s="6">
        <f t="shared" si="303"/>
        <v>423.52860945704867</v>
      </c>
      <c r="J604" s="89">
        <v>3.4</v>
      </c>
      <c r="L604" s="56">
        <f t="shared" si="304"/>
        <v>193.84599999999998</v>
      </c>
      <c r="M604" s="56">
        <v>3.4</v>
      </c>
      <c r="P604" s="78">
        <v>103</v>
      </c>
      <c r="Q604" s="78">
        <v>3.4</v>
      </c>
    </row>
    <row r="605" spans="2:29">
      <c r="C605" s="19" t="s">
        <v>50</v>
      </c>
      <c r="D605" s="6">
        <f t="shared" si="299"/>
        <v>2341.2137264251664</v>
      </c>
      <c r="E605" s="6">
        <f t="shared" si="300"/>
        <v>1839.1309712687876</v>
      </c>
      <c r="F605" s="6">
        <f t="shared" si="301"/>
        <v>1377.9951303267608</v>
      </c>
      <c r="G605" s="6">
        <f t="shared" si="302"/>
        <v>744.86223260905979</v>
      </c>
      <c r="I605" s="6">
        <f t="shared" si="303"/>
        <v>423.93980228176429</v>
      </c>
      <c r="J605" s="89">
        <v>3.4</v>
      </c>
      <c r="L605" s="56">
        <f t="shared" si="304"/>
        <v>194.03419999999997</v>
      </c>
      <c r="M605" s="56">
        <v>3.4</v>
      </c>
      <c r="P605" s="78">
        <v>103.1</v>
      </c>
      <c r="Q605" s="78">
        <v>3.4</v>
      </c>
    </row>
    <row r="606" spans="2:29">
      <c r="C606" s="19" t="s">
        <v>51</v>
      </c>
      <c r="D606" s="6">
        <f t="shared" si="299"/>
        <v>2343.4845447825137</v>
      </c>
      <c r="E606" s="6">
        <f t="shared" si="300"/>
        <v>1840.914803442666</v>
      </c>
      <c r="F606" s="6">
        <f t="shared" si="301"/>
        <v>1379.3316920438574</v>
      </c>
      <c r="G606" s="6">
        <f t="shared" si="302"/>
        <v>745.58469840208511</v>
      </c>
      <c r="I606" s="6">
        <f t="shared" si="303"/>
        <v>424.3509951064799</v>
      </c>
      <c r="J606" s="89">
        <v>3.2</v>
      </c>
      <c r="L606" s="56">
        <f>P606*($L$592/100)</f>
        <v>194.22239999999999</v>
      </c>
      <c r="M606" s="56">
        <v>3.2</v>
      </c>
      <c r="P606" s="78">
        <v>103.2</v>
      </c>
      <c r="Q606" s="78">
        <v>3.2</v>
      </c>
    </row>
    <row r="607" spans="2:29">
      <c r="C607" s="19" t="s">
        <v>52</v>
      </c>
      <c r="D607" s="6">
        <f t="shared" si="299"/>
        <v>2343.4845447825137</v>
      </c>
      <c r="E607" s="6">
        <f t="shared" si="300"/>
        <v>1840.914803442666</v>
      </c>
      <c r="F607" s="6">
        <f t="shared" si="301"/>
        <v>1379.3316920438574</v>
      </c>
      <c r="G607" s="6">
        <f t="shared" si="302"/>
        <v>745.58469840208511</v>
      </c>
      <c r="I607" s="6">
        <f t="shared" si="303"/>
        <v>424.3509951064799</v>
      </c>
      <c r="J607" s="89">
        <v>3</v>
      </c>
      <c r="L607" s="56">
        <f>P607*($L$592/100)</f>
        <v>194.22239999999999</v>
      </c>
      <c r="M607" s="56">
        <v>3</v>
      </c>
      <c r="P607" s="78">
        <v>103.2</v>
      </c>
      <c r="Q607" s="78">
        <v>3</v>
      </c>
    </row>
    <row r="608" spans="2:29">
      <c r="C608" s="19" t="s">
        <v>53</v>
      </c>
      <c r="D608" s="6">
        <f t="shared" si="299"/>
        <v>2348.0261814972091</v>
      </c>
      <c r="E608" s="6">
        <f t="shared" si="300"/>
        <v>1844.4824677904237</v>
      </c>
      <c r="F608" s="6">
        <f t="shared" si="301"/>
        <v>1382.0048154780511</v>
      </c>
      <c r="G608" s="6">
        <f t="shared" si="302"/>
        <v>747.02962998813575</v>
      </c>
      <c r="I608" s="6">
        <f t="shared" si="303"/>
        <v>425.17338075591107</v>
      </c>
      <c r="J608" s="89">
        <v>2.9</v>
      </c>
      <c r="L608" s="56">
        <f>P608*($L$592/100)</f>
        <v>194.59880000000001</v>
      </c>
      <c r="M608" s="56">
        <v>2.9</v>
      </c>
      <c r="P608" s="78">
        <v>103.4</v>
      </c>
      <c r="Q608" s="78">
        <v>2.9</v>
      </c>
    </row>
    <row r="609" spans="2:17">
      <c r="C609" s="19" t="s">
        <v>54</v>
      </c>
      <c r="D609" s="6">
        <f t="shared" si="299"/>
        <v>2354.8386365692513</v>
      </c>
      <c r="E609" s="6">
        <f t="shared" si="300"/>
        <v>1849.8339643120594</v>
      </c>
      <c r="F609" s="6">
        <f t="shared" si="301"/>
        <v>1386.0145006293415</v>
      </c>
      <c r="G609" s="6">
        <f t="shared" si="302"/>
        <v>749.19702736721149</v>
      </c>
      <c r="I609" s="6">
        <f t="shared" si="303"/>
        <v>426.40695923005779</v>
      </c>
      <c r="J609" s="89">
        <v>3.2</v>
      </c>
      <c r="L609" s="56">
        <f>P609*($L$592/100)</f>
        <v>195.1634</v>
      </c>
      <c r="M609" s="56">
        <v>3.2</v>
      </c>
      <c r="P609" s="78">
        <v>103.7</v>
      </c>
      <c r="Q609" s="78">
        <v>3.2</v>
      </c>
    </row>
    <row r="611" spans="2:17">
      <c r="B611" s="90">
        <v>2018</v>
      </c>
      <c r="C611" s="19" t="s">
        <v>43</v>
      </c>
      <c r="D611" s="6">
        <f t="shared" ref="D611:D618" si="305">(F611*1.699)</f>
        <v>2363.9219099986403</v>
      </c>
      <c r="E611" s="6">
        <f t="shared" ref="E611:E618" si="306">D611/1.273</f>
        <v>1856.969293007573</v>
      </c>
      <c r="F611" s="6">
        <f t="shared" ref="F611:F618" si="307">$F$264*G611/100</f>
        <v>1391.3607474977282</v>
      </c>
      <c r="G611" s="6">
        <f t="shared" ref="G611:G618" si="308">I611*1.757</f>
        <v>752.08689053931255</v>
      </c>
      <c r="I611" s="6">
        <f t="shared" ref="I611:I618" si="309">L611*($S$1/100)</f>
        <v>428.05173052892007</v>
      </c>
      <c r="J611" s="89">
        <v>3.1</v>
      </c>
      <c r="L611" s="56">
        <f t="shared" ref="L611:L618" si="310">P611*($L$592/100)</f>
        <v>195.91619999999998</v>
      </c>
      <c r="M611" s="56">
        <v>3.1</v>
      </c>
      <c r="P611" s="78">
        <v>104.1</v>
      </c>
      <c r="Q611" s="78">
        <v>3.1</v>
      </c>
    </row>
    <row r="612" spans="2:17">
      <c r="C612" s="19" t="s">
        <v>44</v>
      </c>
      <c r="D612" s="6">
        <f t="shared" si="305"/>
        <v>2370.7343650706825</v>
      </c>
      <c r="E612" s="6">
        <f t="shared" si="306"/>
        <v>1862.3207895292087</v>
      </c>
      <c r="F612" s="6">
        <f t="shared" si="307"/>
        <v>1395.3704326490185</v>
      </c>
      <c r="G612" s="6">
        <f t="shared" si="308"/>
        <v>754.2542879183884</v>
      </c>
      <c r="I612" s="6">
        <f t="shared" si="309"/>
        <v>429.28530900306686</v>
      </c>
      <c r="J612" s="89">
        <v>3.2</v>
      </c>
      <c r="L612" s="56">
        <f t="shared" si="310"/>
        <v>196.48079999999999</v>
      </c>
      <c r="M612" s="56">
        <v>3.2</v>
      </c>
      <c r="P612" s="78">
        <v>104.4</v>
      </c>
      <c r="Q612" s="78">
        <v>3.2</v>
      </c>
    </row>
    <row r="613" spans="2:17">
      <c r="C613" s="19" t="s">
        <v>45</v>
      </c>
      <c r="D613" s="6">
        <f t="shared" si="305"/>
        <v>2375.2760017853775</v>
      </c>
      <c r="E613" s="6">
        <f t="shared" si="306"/>
        <v>1865.888453876966</v>
      </c>
      <c r="F613" s="6">
        <f t="shared" si="307"/>
        <v>1398.043556083212</v>
      </c>
      <c r="G613" s="6">
        <f t="shared" si="308"/>
        <v>755.69921950443893</v>
      </c>
      <c r="I613" s="6">
        <f t="shared" si="309"/>
        <v>430.10769465249797</v>
      </c>
      <c r="J613" s="89"/>
      <c r="L613" s="56">
        <f t="shared" si="310"/>
        <v>196.85719999999998</v>
      </c>
      <c r="M613" s="56">
        <v>2.8</v>
      </c>
      <c r="P613" s="78">
        <v>104.6</v>
      </c>
      <c r="Q613" s="78">
        <v>2.8</v>
      </c>
    </row>
    <row r="614" spans="2:17">
      <c r="C614" s="19" t="s">
        <v>46</v>
      </c>
      <c r="D614" s="6">
        <f t="shared" si="305"/>
        <v>2407.0674587882413</v>
      </c>
      <c r="E614" s="6">
        <f t="shared" si="306"/>
        <v>1890.862104311266</v>
      </c>
      <c r="F614" s="6">
        <f t="shared" si="307"/>
        <v>1416.7554201225669</v>
      </c>
      <c r="G614" s="6">
        <f t="shared" si="308"/>
        <v>765.81374060679286</v>
      </c>
      <c r="I614" s="6">
        <f t="shared" si="309"/>
        <v>435.86439419851615</v>
      </c>
      <c r="J614" s="89"/>
      <c r="L614" s="56">
        <f t="shared" si="310"/>
        <v>199.49199999999999</v>
      </c>
      <c r="M614" s="56">
        <v>3.4</v>
      </c>
      <c r="P614" s="78">
        <v>106</v>
      </c>
      <c r="Q614" s="78">
        <v>3.4</v>
      </c>
    </row>
    <row r="615" spans="2:17">
      <c r="C615" s="19" t="s">
        <v>47</v>
      </c>
      <c r="D615" s="6">
        <f t="shared" si="305"/>
        <v>2409.3382771455881</v>
      </c>
      <c r="E615" s="6">
        <f t="shared" si="306"/>
        <v>1892.6459364851439</v>
      </c>
      <c r="F615" s="6">
        <f t="shared" si="307"/>
        <v>1418.0919818396633</v>
      </c>
      <c r="G615" s="6">
        <f t="shared" si="308"/>
        <v>766.53620639981807</v>
      </c>
      <c r="I615" s="6">
        <f t="shared" si="309"/>
        <v>436.27558702323171</v>
      </c>
      <c r="J615" s="89"/>
      <c r="L615" s="56">
        <f t="shared" si="310"/>
        <v>199.68019999999999</v>
      </c>
      <c r="M615" s="56">
        <v>3.3</v>
      </c>
      <c r="P615" s="78">
        <v>106.1</v>
      </c>
      <c r="Q615" s="78">
        <v>3.3</v>
      </c>
    </row>
    <row r="616" spans="2:17">
      <c r="C616" s="19" t="s">
        <v>48</v>
      </c>
      <c r="D616" s="6">
        <f t="shared" si="305"/>
        <v>2409.3382771455881</v>
      </c>
      <c r="E616" s="6">
        <f t="shared" si="306"/>
        <v>1892.6459364851439</v>
      </c>
      <c r="F616" s="6">
        <f t="shared" si="307"/>
        <v>1418.0919818396633</v>
      </c>
      <c r="G616" s="6">
        <f t="shared" si="308"/>
        <v>766.53620639981807</v>
      </c>
      <c r="I616" s="6">
        <f t="shared" si="309"/>
        <v>436.27558702323171</v>
      </c>
      <c r="J616" s="89"/>
      <c r="L616" s="56">
        <f t="shared" si="310"/>
        <v>199.68019999999999</v>
      </c>
      <c r="M616" s="56">
        <v>3.1</v>
      </c>
      <c r="P616" s="78">
        <v>106.1</v>
      </c>
      <c r="Q616" s="78">
        <v>3.1</v>
      </c>
    </row>
    <row r="617" spans="2:17">
      <c r="C617" s="19" t="s">
        <v>49</v>
      </c>
      <c r="D617" s="6">
        <f t="shared" si="305"/>
        <v>2411.6090955029358</v>
      </c>
      <c r="E617" s="6">
        <f t="shared" si="306"/>
        <v>1894.4297686590228</v>
      </c>
      <c r="F617" s="6">
        <f t="shared" si="307"/>
        <v>1419.4285435567604</v>
      </c>
      <c r="G617" s="6">
        <f t="shared" si="308"/>
        <v>767.25867219284351</v>
      </c>
      <c r="I617" s="6">
        <f t="shared" si="309"/>
        <v>436.68677984794738</v>
      </c>
      <c r="J617" s="89"/>
      <c r="L617" s="56">
        <f t="shared" si="310"/>
        <v>199.86840000000001</v>
      </c>
      <c r="M617" s="56">
        <v>3.1</v>
      </c>
      <c r="P617" s="78">
        <v>106.2</v>
      </c>
      <c r="Q617" s="78">
        <v>3.1</v>
      </c>
    </row>
    <row r="618" spans="2:17">
      <c r="C618" s="19" t="s">
        <v>50</v>
      </c>
      <c r="D618" s="6">
        <f t="shared" si="305"/>
        <v>2411.6090955029358</v>
      </c>
      <c r="E618" s="6">
        <f t="shared" si="306"/>
        <v>1894.4297686590228</v>
      </c>
      <c r="F618" s="6">
        <f t="shared" si="307"/>
        <v>1419.4285435567604</v>
      </c>
      <c r="G618" s="6">
        <f t="shared" si="308"/>
        <v>767.25867219284351</v>
      </c>
      <c r="I618" s="6">
        <f t="shared" si="309"/>
        <v>436.68677984794738</v>
      </c>
      <c r="J618" s="89"/>
      <c r="L618" s="56">
        <f t="shared" si="310"/>
        <v>199.86840000000001</v>
      </c>
      <c r="M618" s="56">
        <v>3</v>
      </c>
      <c r="P618" s="78">
        <v>106.2</v>
      </c>
      <c r="Q618" s="78">
        <v>3</v>
      </c>
    </row>
    <row r="619" spans="2:17">
      <c r="C619" s="19" t="s">
        <v>51</v>
      </c>
      <c r="D619" s="6"/>
      <c r="E619" s="6"/>
      <c r="F619" s="6"/>
      <c r="G619" s="6"/>
      <c r="I619" s="6"/>
      <c r="J619" s="89"/>
      <c r="L619" s="56"/>
      <c r="M619" s="56"/>
    </row>
    <row r="620" spans="2:17">
      <c r="C620" s="19" t="s">
        <v>52</v>
      </c>
      <c r="D620" s="6"/>
      <c r="E620" s="6"/>
      <c r="F620" s="6"/>
      <c r="G620" s="6"/>
      <c r="I620" s="6"/>
      <c r="J620" s="89"/>
      <c r="L620" s="56"/>
      <c r="M620" s="56"/>
    </row>
    <row r="621" spans="2:17">
      <c r="C621" s="19" t="s">
        <v>53</v>
      </c>
      <c r="D621" s="6"/>
      <c r="E621" s="6"/>
      <c r="F621" s="6"/>
      <c r="G621" s="6"/>
      <c r="I621" s="6"/>
      <c r="J621" s="89"/>
      <c r="L621" s="56"/>
      <c r="M621" s="56"/>
    </row>
    <row r="622" spans="2:17">
      <c r="C622" s="19" t="s">
        <v>54</v>
      </c>
      <c r="D622" s="6"/>
      <c r="E622" s="6"/>
      <c r="F622" s="6"/>
      <c r="G622" s="6"/>
      <c r="I622" s="6"/>
      <c r="J622" s="89"/>
      <c r="L622" s="56"/>
      <c r="M622" s="56"/>
    </row>
  </sheetData>
  <phoneticPr fontId="0" type="noConversion"/>
  <pageMargins left="0.5" right="0.5" top="0.39400000000000002" bottom="0.39400000000000002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16" workbookViewId="0">
      <selection activeCell="I41" sqref="I41"/>
    </sheetView>
  </sheetViews>
  <sheetFormatPr defaultRowHeight="15.75"/>
  <sheetData>
    <row r="1" spans="1:13" ht="18">
      <c r="A1" s="60" t="s">
        <v>95</v>
      </c>
    </row>
    <row r="2" spans="1:13" ht="18.75" thickBot="1">
      <c r="A2" s="61"/>
      <c r="F2" s="75">
        <v>185</v>
      </c>
      <c r="G2" s="75">
        <v>76.3</v>
      </c>
      <c r="H2" s="75">
        <f>(F2/G2)</f>
        <v>2.4246395806028835</v>
      </c>
    </row>
    <row r="3" spans="1:13" ht="16.5" thickBot="1">
      <c r="A3" s="62" t="s">
        <v>84</v>
      </c>
      <c r="B3" s="63" t="s">
        <v>85</v>
      </c>
      <c r="C3" s="63" t="s">
        <v>86</v>
      </c>
      <c r="D3" s="63" t="s">
        <v>87</v>
      </c>
      <c r="E3" s="63" t="s">
        <v>88</v>
      </c>
      <c r="F3" s="63" t="s">
        <v>47</v>
      </c>
      <c r="G3" s="63" t="s">
        <v>82</v>
      </c>
      <c r="H3" s="63" t="s">
        <v>83</v>
      </c>
      <c r="I3" s="63" t="s">
        <v>89</v>
      </c>
      <c r="J3" s="63" t="s">
        <v>90</v>
      </c>
      <c r="K3" s="63" t="s">
        <v>91</v>
      </c>
      <c r="L3" s="63" t="s">
        <v>92</v>
      </c>
      <c r="M3" s="63" t="s">
        <v>93</v>
      </c>
    </row>
    <row r="4" spans="1:13" ht="16.5" thickBot="1">
      <c r="A4" s="64">
        <v>1982</v>
      </c>
      <c r="B4" s="65" t="s">
        <v>94</v>
      </c>
      <c r="C4" s="65" t="s">
        <v>94</v>
      </c>
      <c r="D4" s="65" t="s">
        <v>94</v>
      </c>
      <c r="E4" s="65" t="s">
        <v>94</v>
      </c>
      <c r="F4" s="65" t="s">
        <v>94</v>
      </c>
      <c r="G4" s="65" t="s">
        <v>94</v>
      </c>
      <c r="H4" s="65">
        <v>100</v>
      </c>
      <c r="I4" s="65">
        <v>101.2</v>
      </c>
      <c r="J4" s="65">
        <v>101.2</v>
      </c>
      <c r="K4" s="65">
        <v>102.1</v>
      </c>
      <c r="L4" s="65">
        <v>103.3</v>
      </c>
      <c r="M4" s="65">
        <v>103.8</v>
      </c>
    </row>
    <row r="5" spans="1:13" ht="16.5" thickBot="1">
      <c r="A5" s="64">
        <v>1983</v>
      </c>
      <c r="B5" s="65">
        <v>104.1</v>
      </c>
      <c r="C5" s="65">
        <v>104.8</v>
      </c>
      <c r="D5" s="65">
        <v>105.5</v>
      </c>
      <c r="E5" s="65">
        <v>106.6</v>
      </c>
      <c r="F5" s="65">
        <v>108.3</v>
      </c>
      <c r="G5" s="65">
        <v>108.4</v>
      </c>
      <c r="H5" s="65">
        <v>109</v>
      </c>
      <c r="I5" s="65">
        <v>110.2</v>
      </c>
      <c r="J5" s="65">
        <v>110.2</v>
      </c>
      <c r="K5" s="65">
        <v>110.7</v>
      </c>
      <c r="L5" s="65">
        <v>111.7</v>
      </c>
      <c r="M5" s="65">
        <v>112.3</v>
      </c>
    </row>
    <row r="6" spans="1:13" ht="16.5" thickBot="1">
      <c r="A6" s="64">
        <v>1984</v>
      </c>
      <c r="B6" s="65">
        <v>113.5</v>
      </c>
      <c r="C6" s="65">
        <v>114.5</v>
      </c>
      <c r="D6" s="65">
        <v>115.2</v>
      </c>
      <c r="E6" s="65">
        <v>116</v>
      </c>
      <c r="F6" s="65">
        <v>116.9</v>
      </c>
      <c r="G6" s="65">
        <v>118.3</v>
      </c>
      <c r="H6" s="65">
        <v>119.1</v>
      </c>
      <c r="I6" s="65">
        <v>120.1</v>
      </c>
      <c r="J6" s="65">
        <v>119.8</v>
      </c>
      <c r="K6" s="65">
        <v>120.7</v>
      </c>
      <c r="L6" s="65">
        <v>119.7</v>
      </c>
      <c r="M6" s="65">
        <v>119.5</v>
      </c>
    </row>
    <row r="7" spans="1:13" ht="16.5" thickBot="1">
      <c r="A7" s="64">
        <v>1985</v>
      </c>
      <c r="B7" s="65">
        <v>119.9</v>
      </c>
      <c r="C7" s="65">
        <v>120.7</v>
      </c>
      <c r="D7" s="65">
        <v>122</v>
      </c>
      <c r="E7" s="65">
        <v>124.1</v>
      </c>
      <c r="F7" s="65">
        <v>126.6</v>
      </c>
      <c r="G7" s="65">
        <v>128.6</v>
      </c>
      <c r="H7" s="65">
        <v>130.1</v>
      </c>
      <c r="I7" s="65">
        <v>129.80000000000001</v>
      </c>
      <c r="J7" s="65">
        <v>131.1</v>
      </c>
      <c r="K7" s="65">
        <v>131.5</v>
      </c>
      <c r="L7" s="65">
        <v>131.80000000000001</v>
      </c>
      <c r="M7" s="65">
        <v>132</v>
      </c>
    </row>
    <row r="8" spans="1:13" ht="16.5" thickBot="1">
      <c r="A8" s="64">
        <v>1986</v>
      </c>
      <c r="B8" s="65">
        <v>133.9</v>
      </c>
      <c r="C8" s="65">
        <v>135.5</v>
      </c>
      <c r="D8" s="65">
        <v>135.5</v>
      </c>
      <c r="E8" s="65">
        <v>136.80000000000001</v>
      </c>
      <c r="F8" s="65">
        <v>138</v>
      </c>
      <c r="G8" s="65">
        <v>140.9</v>
      </c>
      <c r="H8" s="65">
        <v>141.19999999999999</v>
      </c>
      <c r="I8" s="65">
        <v>141.80000000000001</v>
      </c>
      <c r="J8" s="65">
        <v>142.69999999999999</v>
      </c>
      <c r="K8" s="65">
        <v>143.4</v>
      </c>
      <c r="L8" s="65">
        <v>144.69999999999999</v>
      </c>
      <c r="M8" s="65">
        <v>146.30000000000001</v>
      </c>
    </row>
    <row r="9" spans="1:13" ht="16.5" thickBot="1">
      <c r="A9" s="64">
        <v>1987</v>
      </c>
      <c r="B9" s="65">
        <v>147.4</v>
      </c>
      <c r="C9" s="65">
        <v>148.5</v>
      </c>
      <c r="D9" s="65">
        <v>148.9</v>
      </c>
      <c r="E9" s="65">
        <v>151.9</v>
      </c>
      <c r="F9" s="65">
        <v>153.6</v>
      </c>
      <c r="G9" s="65">
        <v>154.1</v>
      </c>
      <c r="H9" s="65">
        <v>154.9</v>
      </c>
      <c r="I9" s="65">
        <v>156.6</v>
      </c>
      <c r="J9" s="65">
        <v>156.69999999999999</v>
      </c>
      <c r="K9" s="65">
        <v>157.1</v>
      </c>
      <c r="L9" s="65">
        <v>157.5</v>
      </c>
      <c r="M9" s="65">
        <v>158.1</v>
      </c>
    </row>
    <row r="10" spans="1:13" ht="16.5" thickBot="1">
      <c r="A10" s="64">
        <v>1988</v>
      </c>
      <c r="B10" s="65">
        <v>157.80000000000001</v>
      </c>
      <c r="C10" s="65">
        <v>158.69999999999999</v>
      </c>
      <c r="D10" s="65">
        <v>160.80000000000001</v>
      </c>
      <c r="E10" s="65">
        <v>163.4</v>
      </c>
      <c r="F10" s="65">
        <v>164.1</v>
      </c>
      <c r="G10" s="65">
        <v>165.5</v>
      </c>
      <c r="H10" s="65">
        <v>168</v>
      </c>
      <c r="I10" s="65">
        <v>169.3</v>
      </c>
      <c r="J10" s="65">
        <v>171</v>
      </c>
      <c r="K10" s="65">
        <v>172.6</v>
      </c>
      <c r="L10" s="65">
        <v>173.9</v>
      </c>
      <c r="M10" s="65">
        <v>174.4</v>
      </c>
    </row>
    <row r="11" spans="1:13" ht="16.5" thickBot="1">
      <c r="A11" s="64">
        <v>1989</v>
      </c>
      <c r="B11" s="65">
        <v>176.9</v>
      </c>
      <c r="C11" s="65">
        <v>178</v>
      </c>
      <c r="D11" s="65">
        <v>180.1</v>
      </c>
      <c r="E11" s="65">
        <v>182.7</v>
      </c>
      <c r="F11" s="65">
        <v>184.1</v>
      </c>
      <c r="G11" s="65">
        <v>186.2</v>
      </c>
      <c r="H11" s="65">
        <v>187.3</v>
      </c>
      <c r="I11" s="65">
        <v>188.7</v>
      </c>
      <c r="J11" s="65">
        <v>190.2</v>
      </c>
      <c r="K11" s="65">
        <v>191.1</v>
      </c>
      <c r="L11" s="65">
        <v>191.5</v>
      </c>
      <c r="M11" s="65">
        <v>194.2</v>
      </c>
    </row>
    <row r="12" spans="1:13" ht="16.5" thickBot="1">
      <c r="A12" s="64">
        <v>1990</v>
      </c>
      <c r="B12" s="65">
        <v>196.6</v>
      </c>
      <c r="C12" s="65">
        <v>199</v>
      </c>
      <c r="D12" s="65">
        <v>200.5</v>
      </c>
      <c r="E12" s="65">
        <v>204.1</v>
      </c>
      <c r="F12" s="65">
        <v>205.1</v>
      </c>
      <c r="G12" s="65">
        <v>206</v>
      </c>
      <c r="H12" s="65">
        <v>207.2</v>
      </c>
      <c r="I12" s="65">
        <v>209.2</v>
      </c>
      <c r="J12" s="65">
        <v>210.7</v>
      </c>
      <c r="K12" s="65">
        <v>212.6</v>
      </c>
      <c r="L12" s="65">
        <v>216</v>
      </c>
      <c r="M12" s="65">
        <v>217.6</v>
      </c>
    </row>
    <row r="13" spans="1:13" ht="16.5" thickBot="1">
      <c r="A13" s="64">
        <v>1991</v>
      </c>
      <c r="B13" s="65">
        <v>220.5</v>
      </c>
      <c r="C13" s="65">
        <v>221.4</v>
      </c>
      <c r="D13" s="65">
        <v>223.5</v>
      </c>
      <c r="E13" s="65">
        <v>225.8</v>
      </c>
      <c r="F13" s="65">
        <v>227.3</v>
      </c>
      <c r="G13" s="65">
        <v>229</v>
      </c>
      <c r="H13" s="65">
        <v>232</v>
      </c>
      <c r="I13" s="65">
        <v>234.2</v>
      </c>
      <c r="J13" s="65">
        <v>237.2</v>
      </c>
      <c r="K13" s="65">
        <v>239.5</v>
      </c>
      <c r="L13" s="65">
        <v>242.5</v>
      </c>
      <c r="M13" s="65">
        <v>244.9</v>
      </c>
    </row>
    <row r="14" spans="1:13" ht="16.5" thickBot="1">
      <c r="A14" s="64">
        <v>1992</v>
      </c>
      <c r="B14" s="65">
        <v>248.3</v>
      </c>
      <c r="C14" s="65">
        <v>251.7</v>
      </c>
      <c r="D14" s="65">
        <v>256.3</v>
      </c>
      <c r="E14" s="65">
        <v>262.10000000000002</v>
      </c>
      <c r="F14" s="65">
        <v>265.5</v>
      </c>
      <c r="G14" s="65">
        <v>269.39999999999998</v>
      </c>
      <c r="H14" s="65">
        <v>272.3</v>
      </c>
      <c r="I14" s="65">
        <v>275</v>
      </c>
      <c r="J14" s="65">
        <v>277.60000000000002</v>
      </c>
      <c r="K14" s="65">
        <v>280.10000000000002</v>
      </c>
      <c r="L14" s="65">
        <v>283</v>
      </c>
      <c r="M14" s="65">
        <v>285.39999999999998</v>
      </c>
    </row>
    <row r="15" spans="1:13" ht="16.5" thickBot="1">
      <c r="A15" s="64">
        <v>1993</v>
      </c>
      <c r="B15" s="65">
        <v>291</v>
      </c>
      <c r="C15" s="65">
        <v>293.10000000000002</v>
      </c>
      <c r="D15" s="65">
        <v>295.8</v>
      </c>
      <c r="E15" s="65">
        <v>301.10000000000002</v>
      </c>
      <c r="F15" s="65">
        <v>303.10000000000002</v>
      </c>
      <c r="G15" s="65">
        <v>306</v>
      </c>
      <c r="H15" s="65">
        <v>311.60000000000002</v>
      </c>
      <c r="I15" s="65">
        <v>313.5</v>
      </c>
      <c r="J15" s="65">
        <v>315</v>
      </c>
      <c r="K15" s="65">
        <v>317.60000000000002</v>
      </c>
      <c r="L15" s="65">
        <v>320.10000000000002</v>
      </c>
      <c r="M15" s="65">
        <v>321.5</v>
      </c>
    </row>
    <row r="16" spans="1:13" ht="16.5" thickBot="1">
      <c r="A16" s="64">
        <v>1994</v>
      </c>
      <c r="B16" s="65">
        <v>324.2</v>
      </c>
      <c r="C16" s="65">
        <v>326.8</v>
      </c>
      <c r="D16" s="65">
        <v>328.5</v>
      </c>
      <c r="E16" s="65">
        <v>332.7</v>
      </c>
      <c r="F16" s="65">
        <v>337.3</v>
      </c>
      <c r="G16" s="65">
        <v>340.2</v>
      </c>
      <c r="H16" s="65">
        <v>343.1</v>
      </c>
      <c r="I16" s="65">
        <v>345.3</v>
      </c>
      <c r="J16" s="65">
        <v>347</v>
      </c>
      <c r="K16" s="65">
        <v>348.4</v>
      </c>
      <c r="L16" s="65">
        <v>351.3</v>
      </c>
      <c r="M16" s="65">
        <v>353</v>
      </c>
    </row>
    <row r="17" spans="1:13" ht="16.5" thickBot="1">
      <c r="A17" s="64">
        <v>1995</v>
      </c>
      <c r="B17" s="65">
        <v>357.9</v>
      </c>
      <c r="C17" s="65">
        <v>361</v>
      </c>
      <c r="D17" s="65">
        <v>364.9</v>
      </c>
      <c r="E17" s="65">
        <v>368.6</v>
      </c>
      <c r="F17" s="65">
        <v>370.5</v>
      </c>
      <c r="G17" s="65">
        <v>374.9</v>
      </c>
      <c r="H17" s="65">
        <v>377.8</v>
      </c>
      <c r="I17" s="65">
        <v>381.6</v>
      </c>
      <c r="J17" s="65">
        <v>384.3</v>
      </c>
      <c r="K17" s="65">
        <v>386</v>
      </c>
      <c r="L17" s="65">
        <v>387.9</v>
      </c>
      <c r="M17" s="65">
        <v>391.3</v>
      </c>
    </row>
    <row r="18" spans="1:13" ht="16.5" thickBot="1">
      <c r="A18" s="64">
        <v>1996</v>
      </c>
      <c r="B18" s="65">
        <v>395.5</v>
      </c>
      <c r="C18" s="65">
        <v>398.1</v>
      </c>
      <c r="D18" s="65">
        <v>402.2</v>
      </c>
      <c r="E18" s="65">
        <v>405.6</v>
      </c>
      <c r="F18" s="65">
        <v>408.8</v>
      </c>
      <c r="G18" s="65">
        <v>413.9</v>
      </c>
      <c r="H18" s="65">
        <v>417</v>
      </c>
      <c r="I18" s="65">
        <v>419.5</v>
      </c>
      <c r="J18" s="65">
        <v>421.6</v>
      </c>
      <c r="K18" s="65">
        <v>423.8</v>
      </c>
      <c r="L18" s="65">
        <v>426</v>
      </c>
      <c r="M18" s="65">
        <v>428.7</v>
      </c>
    </row>
    <row r="19" spans="1:13" ht="16.5" thickBot="1">
      <c r="A19" s="64">
        <v>1997</v>
      </c>
      <c r="B19" s="65">
        <v>431.6</v>
      </c>
      <c r="C19" s="65">
        <v>435.5</v>
      </c>
      <c r="D19" s="65">
        <v>439.7</v>
      </c>
      <c r="E19" s="65">
        <v>443.6</v>
      </c>
      <c r="F19" s="65">
        <v>448.7</v>
      </c>
      <c r="G19" s="65">
        <v>451.2</v>
      </c>
      <c r="H19" s="65">
        <v>454.1</v>
      </c>
      <c r="I19" s="65">
        <v>454.9</v>
      </c>
      <c r="J19" s="65">
        <v>457.5</v>
      </c>
      <c r="K19" s="65">
        <v>459.7</v>
      </c>
      <c r="L19" s="65">
        <v>460.9</v>
      </c>
      <c r="M19" s="65">
        <v>461.9</v>
      </c>
    </row>
    <row r="20" spans="1:13" ht="16.5" thickBot="1">
      <c r="A20" s="64">
        <v>1998</v>
      </c>
      <c r="B20" s="65">
        <v>464.8</v>
      </c>
      <c r="C20" s="65">
        <v>466</v>
      </c>
      <c r="D20" s="65">
        <v>469.9</v>
      </c>
      <c r="E20" s="65">
        <v>476</v>
      </c>
      <c r="F20" s="65">
        <v>477.9</v>
      </c>
      <c r="G20" s="65">
        <v>478.9</v>
      </c>
      <c r="H20" s="65">
        <v>481</v>
      </c>
      <c r="I20" s="65">
        <v>484</v>
      </c>
      <c r="J20" s="65">
        <v>484.4</v>
      </c>
      <c r="K20" s="65">
        <v>486.9</v>
      </c>
      <c r="L20" s="65">
        <v>489.5</v>
      </c>
      <c r="M20" s="65">
        <v>491.2</v>
      </c>
    </row>
    <row r="21" spans="1:13" ht="16.5" thickBot="1">
      <c r="A21" s="64">
        <v>1999</v>
      </c>
      <c r="B21" s="65">
        <v>495.1</v>
      </c>
      <c r="C21" s="65">
        <v>499.7</v>
      </c>
      <c r="D21" s="65">
        <v>504.3</v>
      </c>
      <c r="E21" s="65">
        <v>507.5</v>
      </c>
      <c r="F21" s="65">
        <v>509.2</v>
      </c>
      <c r="G21" s="65">
        <v>513.29999999999995</v>
      </c>
      <c r="H21" s="65">
        <v>514.29999999999995</v>
      </c>
      <c r="I21" s="65">
        <v>517.70000000000005</v>
      </c>
      <c r="J21" s="65">
        <v>521.1</v>
      </c>
      <c r="K21" s="65">
        <v>523.5</v>
      </c>
      <c r="L21" s="65">
        <v>524</v>
      </c>
      <c r="M21" s="65">
        <v>525.20000000000005</v>
      </c>
    </row>
    <row r="22" spans="1:13" ht="16.5" thickBot="1">
      <c r="A22" s="64">
        <v>2000</v>
      </c>
      <c r="B22" s="65">
        <v>530.79999999999995</v>
      </c>
      <c r="C22" s="65">
        <v>536.29999999999995</v>
      </c>
      <c r="D22" s="65">
        <v>538.79999999999995</v>
      </c>
      <c r="E22" s="65">
        <v>545.5</v>
      </c>
      <c r="F22" s="65">
        <v>548.9</v>
      </c>
      <c r="G22" s="65">
        <v>552</v>
      </c>
      <c r="H22" s="65">
        <v>568.6</v>
      </c>
      <c r="I22" s="65">
        <v>569.79999999999995</v>
      </c>
      <c r="J22" s="65">
        <v>571.4</v>
      </c>
      <c r="K22" s="65">
        <v>576</v>
      </c>
      <c r="L22" s="65">
        <v>577.5</v>
      </c>
      <c r="M22" s="65">
        <v>578.70000000000005</v>
      </c>
    </row>
    <row r="23" spans="1:13" ht="16.5" thickBot="1">
      <c r="A23" s="64">
        <v>2001</v>
      </c>
      <c r="B23" s="65">
        <v>581.4</v>
      </c>
      <c r="C23" s="65">
        <v>582.1</v>
      </c>
      <c r="D23" s="65">
        <v>587.20000000000005</v>
      </c>
      <c r="E23" s="65">
        <v>598.9</v>
      </c>
      <c r="F23" s="65">
        <v>596.9</v>
      </c>
      <c r="G23" s="65">
        <v>598.6</v>
      </c>
      <c r="H23" s="65">
        <v>601.29999999999995</v>
      </c>
      <c r="I23" s="65">
        <v>603</v>
      </c>
      <c r="J23" s="65">
        <v>605.4</v>
      </c>
      <c r="K23" s="65">
        <v>608.5</v>
      </c>
      <c r="L23" s="65">
        <v>610.20000000000005</v>
      </c>
      <c r="M23" s="65">
        <v>611</v>
      </c>
    </row>
    <row r="24" spans="1:13" ht="16.5" thickBot="1">
      <c r="A24" s="64">
        <v>2002</v>
      </c>
      <c r="B24" s="65">
        <v>613.1</v>
      </c>
      <c r="C24" s="65">
        <v>613.9</v>
      </c>
      <c r="D24" s="65">
        <v>622.1</v>
      </c>
      <c r="E24" s="65">
        <v>629.6</v>
      </c>
      <c r="F24" s="65">
        <v>631.29999999999995</v>
      </c>
      <c r="G24" s="65">
        <v>634</v>
      </c>
      <c r="H24" s="65">
        <v>654.4</v>
      </c>
      <c r="I24" s="65">
        <v>662.4</v>
      </c>
      <c r="J24" s="65">
        <v>666.7</v>
      </c>
      <c r="K24" s="65">
        <v>670.8</v>
      </c>
      <c r="L24" s="65">
        <v>677.6</v>
      </c>
      <c r="M24" s="65">
        <v>679.3</v>
      </c>
    </row>
    <row r="25" spans="1:13" ht="16.5" thickBot="1">
      <c r="A25" s="64">
        <v>2003</v>
      </c>
      <c r="B25" s="65">
        <v>683.2</v>
      </c>
      <c r="C25" s="65">
        <v>689</v>
      </c>
      <c r="D25" s="65">
        <v>692.2</v>
      </c>
      <c r="E25" s="65">
        <v>701.4</v>
      </c>
      <c r="F25" s="65">
        <v>705.8</v>
      </c>
      <c r="G25" s="65">
        <v>715</v>
      </c>
      <c r="H25" s="65">
        <v>714.5</v>
      </c>
      <c r="I25" s="65">
        <v>698</v>
      </c>
      <c r="J25" s="65">
        <v>707</v>
      </c>
      <c r="K25" s="65">
        <v>715.9</v>
      </c>
      <c r="L25" s="65">
        <v>717.9</v>
      </c>
      <c r="M25" s="65">
        <v>718.9</v>
      </c>
    </row>
    <row r="26" spans="1:13" ht="16.5" thickBot="1">
      <c r="A26" s="64">
        <v>2004</v>
      </c>
      <c r="B26" s="65">
        <v>721.3</v>
      </c>
      <c r="C26" s="65">
        <v>728.6</v>
      </c>
      <c r="D26" s="65">
        <v>735.8</v>
      </c>
      <c r="E26" s="65">
        <v>743.6</v>
      </c>
      <c r="F26" s="65">
        <v>754</v>
      </c>
      <c r="G26" s="65">
        <v>721.3</v>
      </c>
      <c r="H26" s="65">
        <v>758.9</v>
      </c>
      <c r="I26" s="65">
        <v>761.3</v>
      </c>
      <c r="J26" s="65">
        <v>765.7</v>
      </c>
      <c r="K26" s="65">
        <v>770.7</v>
      </c>
      <c r="L26" s="65">
        <v>772.4</v>
      </c>
      <c r="M26" s="65">
        <v>774.9</v>
      </c>
    </row>
    <row r="27" spans="1:13" ht="16.5" thickBot="1">
      <c r="A27" s="64">
        <v>2005</v>
      </c>
      <c r="B27" s="65">
        <v>779.2</v>
      </c>
      <c r="C27" s="65">
        <v>781.7</v>
      </c>
      <c r="D27" s="65">
        <v>783.8</v>
      </c>
      <c r="E27" s="65">
        <v>789.4</v>
      </c>
      <c r="F27" s="65">
        <v>801.5</v>
      </c>
      <c r="G27" s="65">
        <v>813.2</v>
      </c>
      <c r="H27" s="65">
        <v>821.2</v>
      </c>
      <c r="I27" s="65">
        <v>834.8</v>
      </c>
      <c r="J27" s="65">
        <v>842.3</v>
      </c>
      <c r="K27" s="65">
        <v>857.1</v>
      </c>
      <c r="L27" s="65">
        <v>859.7</v>
      </c>
      <c r="M27" s="65">
        <v>863.1</v>
      </c>
    </row>
    <row r="28" spans="1:13" ht="16.5" thickBot="1">
      <c r="A28" s="64">
        <v>2006</v>
      </c>
      <c r="B28" s="65">
        <v>877.4</v>
      </c>
      <c r="C28" s="65">
        <v>884</v>
      </c>
      <c r="D28" s="65">
        <v>891.5</v>
      </c>
      <c r="E28" s="65">
        <v>901.4</v>
      </c>
      <c r="F28" s="65">
        <v>909.6</v>
      </c>
      <c r="G28" s="65">
        <v>915</v>
      </c>
      <c r="H28" s="65">
        <v>918.6</v>
      </c>
      <c r="I28" s="65">
        <v>924.2</v>
      </c>
      <c r="J28" s="65">
        <v>930.8</v>
      </c>
      <c r="K28" s="65">
        <v>936.4</v>
      </c>
      <c r="L28" s="65">
        <v>935.4</v>
      </c>
      <c r="M28" s="65">
        <v>936.4</v>
      </c>
    </row>
    <row r="29" spans="1:13" ht="16.5" thickBot="1">
      <c r="A29" s="64">
        <v>2007</v>
      </c>
      <c r="B29" s="65">
        <v>942.9</v>
      </c>
      <c r="C29" s="65">
        <v>948.5</v>
      </c>
      <c r="D29" s="65">
        <v>949.5</v>
      </c>
      <c r="E29" s="65">
        <v>957.7</v>
      </c>
      <c r="F29" s="66">
        <v>968.1</v>
      </c>
      <c r="G29" s="65">
        <v>974.5</v>
      </c>
      <c r="H29" s="65">
        <v>988.5</v>
      </c>
      <c r="I29" s="65">
        <v>991.2</v>
      </c>
      <c r="J29" s="65">
        <v>994.1</v>
      </c>
      <c r="K29" s="65">
        <v>1004.3</v>
      </c>
      <c r="L29" s="65">
        <v>1007.2</v>
      </c>
      <c r="M29" s="65">
        <v>1012.8</v>
      </c>
    </row>
    <row r="30" spans="1:13" ht="16.5" thickBot="1">
      <c r="A30" s="64">
        <v>2008</v>
      </c>
      <c r="B30" s="65">
        <v>1022.2</v>
      </c>
      <c r="C30" s="65">
        <v>1034.4000000000001</v>
      </c>
      <c r="D30" s="65">
        <v>1043.0999999999999</v>
      </c>
      <c r="E30" s="65">
        <v>1064.7</v>
      </c>
      <c r="F30" s="65">
        <v>1085</v>
      </c>
      <c r="G30" s="65">
        <v>1115.0999999999999</v>
      </c>
      <c r="H30" s="65">
        <v>1136.7</v>
      </c>
      <c r="I30" s="65">
        <v>1140.5999999999999</v>
      </c>
      <c r="J30" s="65">
        <v>1133.8</v>
      </c>
      <c r="K30" s="65">
        <v>1135.5</v>
      </c>
      <c r="L30" s="65">
        <v>1159</v>
      </c>
      <c r="M30" s="65">
        <v>1151.2</v>
      </c>
    </row>
    <row r="31" spans="1:13" ht="16.5" thickBot="1">
      <c r="A31" s="64">
        <v>2009</v>
      </c>
      <c r="B31" s="65">
        <v>1152.7</v>
      </c>
      <c r="C31" s="65">
        <v>1155.0999999999999</v>
      </c>
      <c r="D31" s="65">
        <v>1165</v>
      </c>
      <c r="E31" s="65">
        <v>1172.8</v>
      </c>
      <c r="F31" s="65">
        <v>1176</v>
      </c>
      <c r="G31" s="65">
        <v>1193.4000000000001</v>
      </c>
      <c r="H31" s="65">
        <v>1204.8</v>
      </c>
      <c r="I31" s="65">
        <v>1209.7</v>
      </c>
      <c r="J31" s="65">
        <v>1213</v>
      </c>
      <c r="K31" s="65">
        <v>1213.3</v>
      </c>
      <c r="L31" s="65">
        <v>1217.2</v>
      </c>
      <c r="M31" s="65">
        <v>1218.4000000000001</v>
      </c>
    </row>
    <row r="32" spans="1:13" ht="16.5" thickBot="1">
      <c r="A32" s="64">
        <v>2010</v>
      </c>
      <c r="B32" s="65">
        <v>1223.2</v>
      </c>
      <c r="C32" s="65">
        <v>1225.4000000000001</v>
      </c>
      <c r="D32" s="65">
        <v>1234.5999999999999</v>
      </c>
      <c r="E32" s="65">
        <v>1256.2</v>
      </c>
      <c r="F32" s="65">
        <v>1268.5999999999999</v>
      </c>
      <c r="G32" s="65">
        <v>1285.3</v>
      </c>
      <c r="H32" s="65">
        <v>1289.7</v>
      </c>
      <c r="I32" s="65">
        <v>1290.5999999999999</v>
      </c>
      <c r="J32" s="65">
        <v>1297.9000000000001</v>
      </c>
      <c r="K32" s="65">
        <v>1300.5999999999999</v>
      </c>
      <c r="L32" s="65">
        <v>1304.2</v>
      </c>
      <c r="M32" s="65">
        <v>1309.0999999999999</v>
      </c>
    </row>
    <row r="33" spans="1:13" ht="16.5" thickBot="1">
      <c r="A33" s="64">
        <v>2011</v>
      </c>
      <c r="B33" s="65">
        <v>1320</v>
      </c>
      <c r="C33" s="65">
        <v>1330.2</v>
      </c>
      <c r="D33" s="65">
        <v>1338.9</v>
      </c>
      <c r="E33" s="65">
        <v>1359</v>
      </c>
      <c r="F33" s="65">
        <v>1373.6</v>
      </c>
      <c r="G33" s="65">
        <v>1386.4</v>
      </c>
      <c r="H33" s="65">
        <v>1380.6</v>
      </c>
      <c r="I33" s="65">
        <v>1403.4</v>
      </c>
      <c r="J33" s="65">
        <v>1409</v>
      </c>
      <c r="K33" s="65">
        <v>1415</v>
      </c>
      <c r="L33" s="65">
        <v>1424</v>
      </c>
      <c r="M33" s="65">
        <v>1428.8</v>
      </c>
    </row>
    <row r="34" spans="1:13" ht="16.5" thickBot="1">
      <c r="A34" s="64">
        <v>2012</v>
      </c>
      <c r="B34" s="65">
        <v>1436.1</v>
      </c>
      <c r="C34" s="65">
        <v>1440</v>
      </c>
      <c r="D34" s="65">
        <v>1446.5</v>
      </c>
      <c r="E34" s="65">
        <v>1460.4</v>
      </c>
      <c r="F34" s="65">
        <v>1480</v>
      </c>
      <c r="G34" s="65">
        <v>1487.3</v>
      </c>
      <c r="H34" s="65">
        <v>1492.1</v>
      </c>
      <c r="I34" s="65">
        <v>1496.7</v>
      </c>
      <c r="J34" s="65">
        <v>1508.9</v>
      </c>
      <c r="K34" s="65">
        <v>1515.4</v>
      </c>
      <c r="L34" s="65">
        <v>1530.2</v>
      </c>
      <c r="M34" s="65">
        <v>1534.8</v>
      </c>
    </row>
    <row r="35" spans="1:13" ht="16.5" thickBot="1">
      <c r="A35" s="64">
        <v>2013</v>
      </c>
      <c r="B35" s="65">
        <v>1544.3</v>
      </c>
      <c r="C35" s="65">
        <v>1546.9</v>
      </c>
      <c r="D35" s="65">
        <v>1555.4</v>
      </c>
      <c r="E35" s="65">
        <v>1565.6</v>
      </c>
      <c r="F35" s="65">
        <v>1570.2</v>
      </c>
      <c r="G35" s="65">
        <v>1573.8</v>
      </c>
      <c r="H35" s="65">
        <v>1576.7</v>
      </c>
      <c r="I35" s="65">
        <v>1580.4</v>
      </c>
      <c r="J35" s="65">
        <v>1584.3</v>
      </c>
      <c r="K35" s="65">
        <v>1587.9</v>
      </c>
      <c r="L35" s="65">
        <v>1593.5</v>
      </c>
      <c r="M35" s="65">
        <v>1598.1</v>
      </c>
    </row>
    <row r="36" spans="1:13" ht="16.5" thickBot="1">
      <c r="A36" s="64">
        <v>2014</v>
      </c>
      <c r="B36" s="65">
        <v>1611.2</v>
      </c>
      <c r="C36" s="65">
        <v>1618.7</v>
      </c>
      <c r="D36" s="65">
        <v>1624.3</v>
      </c>
      <c r="E36" s="65">
        <v>1637.1</v>
      </c>
      <c r="F36" s="65">
        <v>1641</v>
      </c>
      <c r="G36" s="65">
        <v>1645.6</v>
      </c>
      <c r="H36" s="65">
        <v>1647.5</v>
      </c>
      <c r="I36" s="65">
        <v>1652.1</v>
      </c>
      <c r="J36" s="65">
        <v>1654.8</v>
      </c>
      <c r="K36" s="65">
        <v>1656.8</v>
      </c>
      <c r="L36" s="65">
        <v>1661.4</v>
      </c>
      <c r="M36" s="65">
        <v>1657.7</v>
      </c>
    </row>
    <row r="37" spans="1:13" ht="16.5" thickBot="1">
      <c r="A37" s="64">
        <v>2015</v>
      </c>
      <c r="B37" s="65">
        <f>BOTINF!$G571*Calculations!$H$2</f>
        <v>1670.7417043221683</v>
      </c>
      <c r="C37" s="65">
        <f>BOTINF!$G572*Calculations!$H$2</f>
        <v>1664.2262770629729</v>
      </c>
      <c r="D37" s="65">
        <f>BOTINF!$G573*Calculations!$H$2</f>
        <v>1669.8109289994259</v>
      </c>
      <c r="E37" s="65">
        <f>BOTINF!$G574*Calculations!$H$2</f>
        <v>1687.4956601315271</v>
      </c>
      <c r="F37" s="65">
        <f>BOTINF!$G575*Calculations!$H$2</f>
        <v>1690.2879860997534</v>
      </c>
      <c r="G37" s="65">
        <f>BOTINF!$G576*$H$2</f>
        <v>1696.8034133589488</v>
      </c>
      <c r="H37" s="65">
        <f>F2/G2*BOTINF!G577</f>
        <v>1698.6649640044329</v>
      </c>
      <c r="I37" s="65">
        <f>F2/G2*BOTINF!G578</f>
        <v>1701.4572899726593</v>
      </c>
      <c r="J37" s="67">
        <f>F2/G2*BOTINF!G579</f>
        <v>1704.2496159408856</v>
      </c>
      <c r="K37" s="67">
        <f>F2/G2*BOTINF!G580</f>
        <v>1708.9034925545964</v>
      </c>
      <c r="L37" s="67">
        <f>F2/G2*BOTINF!G581</f>
        <v>1709.8342678773386</v>
      </c>
      <c r="M37" s="67">
        <f>F2/G2*BOTINF!G582</f>
        <v>1708.9034925545964</v>
      </c>
    </row>
    <row r="38" spans="1:13" ht="16.5" thickBot="1">
      <c r="A38" s="64">
        <v>2016</v>
      </c>
      <c r="B38" s="65">
        <f>F2/G2*BOTINF!G584</f>
        <v>1715.4189198137915</v>
      </c>
      <c r="C38" s="65">
        <f>F2/G2*BOTINF!G585</f>
        <v>1714.4881444910493</v>
      </c>
      <c r="D38" s="65">
        <f>F2/G2*BOTINF!G586</f>
        <v>1721.0035717502444</v>
      </c>
      <c r="E38" s="65">
        <f>F2/G2*BOTINF!G587</f>
        <v>1735.895976914119</v>
      </c>
      <c r="F38" s="65">
        <f>F2/G2*BOTINF!G588</f>
        <v>1737.7575275596034</v>
      </c>
      <c r="G38" s="65">
        <f>F2/G2*BOTINF!G589</f>
        <v>1741.480628850572</v>
      </c>
      <c r="H38" s="65">
        <f>F2/G2*BOTINF!G590</f>
        <v>1744.2729548187983</v>
      </c>
      <c r="I38" s="65">
        <f>F2/G2*BOTINF!G591</f>
        <v>1747.0652807870247</v>
      </c>
      <c r="J38" s="67">
        <f>F2/G2*BOTINF!G592</f>
        <v>1751.7191574007354</v>
      </c>
      <c r="K38" s="67">
        <f>$F$2/$G$2*BOTINF!$G593</f>
        <v>1755.222595715537</v>
      </c>
      <c r="L38" s="67">
        <f>$F$2/$G$2*BOTINF!$G594</f>
        <v>1758.7260340303387</v>
      </c>
      <c r="M38" s="67">
        <f>$F$2/$G$2*BOTINF!$G595</f>
        <v>1760.4777531877392</v>
      </c>
    </row>
    <row r="39" spans="1:13" ht="16.5" thickBot="1">
      <c r="A39" s="64">
        <v>2017</v>
      </c>
      <c r="B39" s="65">
        <f>F2/G2*BOTINF!G598</f>
        <v>1769.2363489747429</v>
      </c>
      <c r="C39" s="65">
        <f>F2/G2*BOTINF!G599</f>
        <v>1772.7397872895444</v>
      </c>
      <c r="D39" s="65">
        <f>F2/G2*BOTINF!G600</f>
        <v>1781.498383076548</v>
      </c>
      <c r="E39" s="65">
        <f>F2/G2*BOTINF!G601</f>
        <v>1795.5121363357539</v>
      </c>
      <c r="F39" s="65">
        <f>F2/G2*BOTINF!G602</f>
        <v>1799.0155746505554</v>
      </c>
      <c r="G39" s="65">
        <f>F2/G2*BOTINF!G603</f>
        <v>1802.519012965357</v>
      </c>
      <c r="H39" s="65">
        <f>F2/G2*BOTINF!G604</f>
        <v>1804.2707321227574</v>
      </c>
      <c r="I39" s="65">
        <f>F2/G2*BOTINF!G605</f>
        <v>1806.0224512801583</v>
      </c>
      <c r="J39" s="67">
        <f>F2/G2*BOTINF!G606</f>
        <v>1807.774170437559</v>
      </c>
      <c r="K39" s="67">
        <f>F2/G2*BOTINF!G607</f>
        <v>1807.774170437559</v>
      </c>
      <c r="L39" s="67">
        <f>F2/G2*BOTINF!G608</f>
        <v>1811.2776087523607</v>
      </c>
      <c r="M39" s="67">
        <f>F2/G2*BOTINF!G609</f>
        <v>1816.5327662245627</v>
      </c>
    </row>
    <row r="40" spans="1:13" ht="16.5" thickBot="1">
      <c r="A40" s="64">
        <v>2018</v>
      </c>
      <c r="B40" s="65">
        <f>F2/G2*BOTINF!G611</f>
        <v>1823.5396428541655</v>
      </c>
      <c r="C40" s="65">
        <f>F2/G2*BOTINF!G612</f>
        <v>1828.7948003263677</v>
      </c>
      <c r="D40" s="65">
        <f>F2/G2*BOTINF!G613</f>
        <v>1832.2982386411693</v>
      </c>
      <c r="E40" s="65">
        <f>F2/G2*BOTINF!G614</f>
        <v>1856.8223068447796</v>
      </c>
      <c r="F40" s="65">
        <f>F2/G2*BOTINF!G615</f>
        <v>1858.5740260021803</v>
      </c>
      <c r="G40" s="65">
        <f>F2/G2*BOTINF!G616</f>
        <v>1858.5740260021803</v>
      </c>
      <c r="H40" s="65">
        <f>F2/G2*BOTINF!G617</f>
        <v>1860.3257451595814</v>
      </c>
      <c r="I40" s="65">
        <f>F2/G2*BOTINF!G618</f>
        <v>1860.3257451595814</v>
      </c>
      <c r="J40" s="67"/>
      <c r="K40" s="67"/>
      <c r="L40" s="67"/>
      <c r="M40" s="67"/>
    </row>
    <row r="41" spans="1:13" ht="16.5" thickBot="1">
      <c r="A41" s="64">
        <v>2019</v>
      </c>
      <c r="B41" s="65"/>
      <c r="C41" s="65"/>
      <c r="D41" s="65"/>
      <c r="E41" s="65"/>
      <c r="F41" s="65"/>
      <c r="G41" s="65"/>
      <c r="H41" s="65"/>
      <c r="I41" s="65"/>
      <c r="J41" s="67"/>
      <c r="K41" s="67"/>
      <c r="L41" s="67"/>
      <c r="M41" s="67"/>
    </row>
    <row r="42" spans="1:13" ht="16.5" thickBot="1">
      <c r="A42" s="64">
        <v>2020</v>
      </c>
      <c r="B42" s="65"/>
      <c r="C42" s="65"/>
      <c r="D42" s="65"/>
      <c r="E42" s="65"/>
      <c r="F42" s="65"/>
      <c r="G42" s="65"/>
      <c r="H42" s="65"/>
      <c r="I42" s="65"/>
      <c r="J42" s="67"/>
      <c r="K42" s="67"/>
      <c r="L42" s="67"/>
      <c r="M42" s="67"/>
    </row>
    <row r="43" spans="1:13" ht="16.5" thickBot="1">
      <c r="A43" s="64">
        <v>2021</v>
      </c>
      <c r="B43" s="65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H15" sqref="H15"/>
    </sheetView>
  </sheetViews>
  <sheetFormatPr defaultRowHeight="15.75"/>
  <cols>
    <col min="2" max="2" width="34.21875" customWidth="1"/>
    <col min="3" max="3" width="11.44140625" customWidth="1"/>
    <col min="4" max="4" width="12.6640625" customWidth="1"/>
  </cols>
  <sheetData>
    <row r="2" spans="2:4" ht="23.25">
      <c r="B2" s="68" t="s">
        <v>96</v>
      </c>
    </row>
    <row r="4" spans="2:4">
      <c r="B4" s="69" t="s">
        <v>105</v>
      </c>
      <c r="C4" s="70">
        <v>0.12</v>
      </c>
      <c r="D4" s="73" t="s">
        <v>107</v>
      </c>
    </row>
    <row r="5" spans="2:4" ht="20.100000000000001" customHeight="1">
      <c r="B5" s="69" t="s">
        <v>97</v>
      </c>
      <c r="C5" s="69">
        <v>100000</v>
      </c>
      <c r="D5" s="73" t="s">
        <v>108</v>
      </c>
    </row>
    <row r="6" spans="2:4" ht="20.100000000000001" customHeight="1">
      <c r="B6" s="69" t="s">
        <v>98</v>
      </c>
      <c r="C6" s="69">
        <v>1000000</v>
      </c>
      <c r="D6" s="74">
        <v>42125</v>
      </c>
    </row>
    <row r="7" spans="2:4" ht="20.100000000000001" customHeight="1">
      <c r="B7" s="69" t="s">
        <v>99</v>
      </c>
      <c r="C7" s="69">
        <v>530.79999999999995</v>
      </c>
    </row>
    <row r="8" spans="2:4" ht="20.100000000000001" customHeight="1">
      <c r="B8" s="69" t="s">
        <v>100</v>
      </c>
      <c r="C8" s="69">
        <v>1690.3</v>
      </c>
    </row>
    <row r="9" spans="2:4" ht="20.100000000000001" customHeight="1">
      <c r="B9" s="71" t="s">
        <v>101</v>
      </c>
      <c r="C9" s="71">
        <f>((C8/C7)-1)*100</f>
        <v>218.4438583270535</v>
      </c>
    </row>
    <row r="10" spans="2:4" ht="20.100000000000001" customHeight="1">
      <c r="B10" s="71" t="s">
        <v>102</v>
      </c>
      <c r="C10" s="71">
        <f>(C9/100)*C5</f>
        <v>218443.85832705352</v>
      </c>
    </row>
    <row r="11" spans="2:4" ht="20.100000000000001" customHeight="1">
      <c r="B11" s="71" t="s">
        <v>103</v>
      </c>
      <c r="C11" s="71">
        <f>C5+C10</f>
        <v>318443.85832705349</v>
      </c>
    </row>
    <row r="12" spans="2:4" ht="33.75" customHeight="1">
      <c r="B12" s="72" t="s">
        <v>104</v>
      </c>
      <c r="C12" s="71">
        <f>C6-C11</f>
        <v>681556.14167294651</v>
      </c>
    </row>
    <row r="13" spans="2:4">
      <c r="B13" s="71"/>
      <c r="C13" s="71"/>
    </row>
    <row r="14" spans="2:4">
      <c r="B14" s="71" t="s">
        <v>106</v>
      </c>
      <c r="C14" s="71">
        <f>C4*C12</f>
        <v>81786.737000753579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BOTINF</vt:lpstr>
      <vt:lpstr>Calculations</vt:lpstr>
      <vt:lpstr>Tax Calculator</vt:lpstr>
      <vt:lpstr>_BIT5</vt:lpstr>
      <vt:lpstr>ALI</vt:lpstr>
      <vt:lpstr>BOTINF!Print_Titles</vt:lpstr>
      <vt:lpstr>BOTINF!Print_Titles_MI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 CSO</dc:creator>
  <cp:lastModifiedBy>Oabile Simon</cp:lastModifiedBy>
  <cp:lastPrinted>2017-02-24T07:33:59Z</cp:lastPrinted>
  <dcterms:created xsi:type="dcterms:W3CDTF">2002-05-07T05:53:48Z</dcterms:created>
  <dcterms:modified xsi:type="dcterms:W3CDTF">2018-09-25T13:57:20Z</dcterms:modified>
</cp:coreProperties>
</file>